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d.docs.live.net/c9110395d2567df4/Office Data/FinanTax Work/Tax Calculators/"/>
    </mc:Choice>
  </mc:AlternateContent>
  <xr:revisionPtr revIDLastSave="1640" documentId="8_{CDC9E7B5-D100-4C31-B3EB-3283348F9A6E}" xr6:coauthVersionLast="47" xr6:coauthVersionMax="47" xr10:uidLastSave="{6626BFB0-BCF3-46EF-8E64-60ADE3165B8C}"/>
  <workbookProtection workbookAlgorithmName="SHA-512" workbookHashValue="SJArNr6j4kMqDb1IKl6PXfrPB975d7EdrV25VFu4Hk3UMmcqe90JuaPGmCV9XhdURtJBtxQy2k94Bb9z/KtLlg==" workbookSaltValue="9X8LDW4MEPP736UmhSAE8g==" workbookSpinCount="100000" lockStructure="1"/>
  <bookViews>
    <workbookView xWindow="-120" yWindow="-120" windowWidth="20730" windowHeight="11280" tabRatio="878" activeTab="5" xr2:uid="{00000000-000D-0000-FFFF-FFFF00000000}"/>
  </bookViews>
  <sheets>
    <sheet name="SALARY TAX-2024-25" sheetId="15" r:id="rId1"/>
    <sheet name="SALARY TAX-2022-23" sheetId="4" state="hidden" r:id="rId2"/>
    <sheet name="SALARY TAX-2021-22" sheetId="10" state="hidden" r:id="rId3"/>
    <sheet name="SALARY TAX-2018-19" sheetId="11" state="hidden" r:id="rId4"/>
    <sheet name="INDIVIDUAL &amp; AOP I.TAX-2024-25" sheetId="8" r:id="rId5"/>
    <sheet name="RENT TAX CALCULATOR-2024-25" sheetId="6" r:id="rId6"/>
    <sheet name="Salary Tax Calculator-2017-18" sheetId="12" state="hidden" r:id="rId7"/>
    <sheet name="WH Tax Card-2024-25" sheetId="7" r:id="rId8"/>
    <sheet name="SALARY TAX-2023-24" sheetId="16" state="hidden" r:id="rId9"/>
    <sheet name="Sales Tax Withholding - 2023-24" sheetId="14" state="hidden" r:id="rId10"/>
    <sheet name="Sheet2" sheetId="2" state="hidden" r:id="rId11"/>
    <sheet name="Sheet3" sheetId="3" state="hidden" r:id="rId12"/>
  </sheets>
  <definedNames>
    <definedName name="_xlnm.Print_Area" localSheetId="4">'INDIVIDUAL &amp; AOP I.TAX-2024-25'!$A$1:$I$26</definedName>
    <definedName name="_xlnm.Print_Area" localSheetId="5">'RENT TAX CALCULATOR-2024-25'!$A$1:$I$25</definedName>
    <definedName name="_xlnm.Print_Area" localSheetId="6">'Salary Tax Calculator-2017-18'!$A$1:$M$46</definedName>
    <definedName name="_xlnm.Print_Area" localSheetId="3">'SALARY TAX-2018-19'!$A$1:$L$27</definedName>
    <definedName name="_xlnm.Print_Area" localSheetId="2">'SALARY TAX-2021-22'!$A$1:$L$27</definedName>
    <definedName name="_xlnm.Print_Area" localSheetId="1">'SALARY TAX-2022-23'!$A$1:$L$28</definedName>
    <definedName name="_xlnm.Print_Area" localSheetId="8">'SALARY TAX-2023-24'!$A$1:$L$28</definedName>
    <definedName name="_xlnm.Print_Area" localSheetId="0">'SALARY TAX-2024-25'!$A$1:$L$30</definedName>
    <definedName name="_xlnm.Print_Area" localSheetId="9">'Sales Tax Withholding - 2023-24'!$B$1:$E$67</definedName>
    <definedName name="_xlnm.Print_Area" localSheetId="7">'WH Tax Card-2024-25'!$B$1:$G$176</definedName>
    <definedName name="_xlnm.Print_Titles" localSheetId="9">'Sales Tax Withholding - 2023-24'!$1:$7</definedName>
    <definedName name="_xlnm.Print_Titles" localSheetId="7">'WH Tax Card-2024-25'!$1:$6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6" l="1"/>
  <c r="I8" i="6"/>
  <c r="B41" i="15"/>
  <c r="A41" i="15"/>
  <c r="B42" i="15"/>
  <c r="E8" i="8" l="1"/>
  <c r="D36" i="8"/>
  <c r="D35" i="8"/>
  <c r="B40" i="15"/>
  <c r="B37" i="8"/>
  <c r="J7" i="16" l="1"/>
  <c r="K7" i="16" s="1"/>
  <c r="C7" i="16"/>
  <c r="B9" i="16"/>
  <c r="D9" i="16" s="1"/>
  <c r="B8" i="16"/>
  <c r="B27" i="16" s="1"/>
  <c r="B7" i="16"/>
  <c r="S7" i="16" s="1"/>
  <c r="B40" i="16"/>
  <c r="B39" i="16"/>
  <c r="B38" i="16"/>
  <c r="B37" i="16"/>
  <c r="A37" i="16"/>
  <c r="A38" i="16" s="1"/>
  <c r="A39" i="16" s="1"/>
  <c r="A40" i="16" s="1"/>
  <c r="B36" i="16"/>
  <c r="A36" i="16"/>
  <c r="A7" i="6"/>
  <c r="D7" i="16" l="1"/>
  <c r="C8" i="16"/>
  <c r="C11" i="16" s="1"/>
  <c r="T7" i="16" s="1"/>
  <c r="T11" i="16" s="1"/>
  <c r="S7" i="15"/>
  <c r="A33" i="8"/>
  <c r="A34" i="8" s="1"/>
  <c r="A35" i="8" s="1"/>
  <c r="A36" i="8" s="1"/>
  <c r="A37" i="8" s="1"/>
  <c r="B39" i="15"/>
  <c r="B38" i="15"/>
  <c r="A38" i="15"/>
  <c r="B29" i="15"/>
  <c r="D9" i="15"/>
  <c r="C8" i="15"/>
  <c r="H7" i="4"/>
  <c r="B27" i="4"/>
  <c r="B46" i="12"/>
  <c r="B45" i="12"/>
  <c r="B44" i="12"/>
  <c r="B43" i="12"/>
  <c r="B42" i="12"/>
  <c r="B41" i="12"/>
  <c r="B40" i="12"/>
  <c r="B39" i="12"/>
  <c r="B38" i="12"/>
  <c r="B37" i="12"/>
  <c r="B36" i="12"/>
  <c r="T10" i="12"/>
  <c r="C8" i="12"/>
  <c r="D8" i="12" s="1"/>
  <c r="D8" i="16" l="1"/>
  <c r="D11" i="16" s="1"/>
  <c r="D14" i="16" s="1"/>
  <c r="U7" i="16"/>
  <c r="U11" i="16" s="1"/>
  <c r="T15" i="16" s="1"/>
  <c r="T16" i="16" s="1"/>
  <c r="D7" i="15"/>
  <c r="A39" i="15"/>
  <c r="D8" i="15"/>
  <c r="C11" i="15"/>
  <c r="T7" i="15" s="1"/>
  <c r="C10" i="12"/>
  <c r="C15" i="16" l="1"/>
  <c r="C16" i="16" s="1"/>
  <c r="A40" i="15"/>
  <c r="U14" i="16"/>
  <c r="T17" i="16"/>
  <c r="U17" i="16" s="1"/>
  <c r="D11" i="15"/>
  <c r="U7" i="15"/>
  <c r="U11" i="15" s="1"/>
  <c r="T11" i="15"/>
  <c r="B41" i="11"/>
  <c r="B40" i="11"/>
  <c r="B39" i="11"/>
  <c r="B38" i="11"/>
  <c r="B37" i="11"/>
  <c r="B36" i="11"/>
  <c r="D24" i="11"/>
  <c r="C17" i="16" l="1"/>
  <c r="D17" i="16" s="1"/>
  <c r="D19" i="16" s="1"/>
  <c r="H7" i="15" s="1"/>
  <c r="T15" i="15"/>
  <c r="T17" i="15" s="1"/>
  <c r="C15" i="15"/>
  <c r="C16" i="15" s="1"/>
  <c r="U19" i="16"/>
  <c r="D23" i="16" s="1"/>
  <c r="D25" i="16" s="1"/>
  <c r="I8" i="16"/>
  <c r="D7" i="4"/>
  <c r="D7" i="10"/>
  <c r="D7" i="11"/>
  <c r="D14" i="15"/>
  <c r="U14" i="15"/>
  <c r="C10" i="11"/>
  <c r="T7" i="11" s="1"/>
  <c r="T10" i="11" s="1"/>
  <c r="D8" i="11"/>
  <c r="I10" i="16" l="1"/>
  <c r="A42" i="15"/>
  <c r="D24" i="16"/>
  <c r="D26" i="16" s="1"/>
  <c r="D27" i="16" s="1"/>
  <c r="I9" i="16"/>
  <c r="I11" i="16"/>
  <c r="C17" i="15"/>
  <c r="D17" i="15" s="1"/>
  <c r="D19" i="15" s="1"/>
  <c r="D20" i="15" s="1"/>
  <c r="D21" i="15" s="1"/>
  <c r="D26" i="15" s="1"/>
  <c r="T16" i="15"/>
  <c r="U17" i="15" s="1"/>
  <c r="U19" i="15" s="1"/>
  <c r="U20" i="15" s="1"/>
  <c r="B46" i="10"/>
  <c r="B45" i="10"/>
  <c r="B44" i="10"/>
  <c r="B43" i="10"/>
  <c r="B42" i="10"/>
  <c r="B41" i="10"/>
  <c r="B40" i="10"/>
  <c r="B39" i="10"/>
  <c r="B38" i="10"/>
  <c r="B37" i="10"/>
  <c r="B36" i="10"/>
  <c r="D8" i="10"/>
  <c r="S7" i="10"/>
  <c r="U21" i="15" l="1"/>
  <c r="D25" i="15" s="1"/>
  <c r="D27" i="15" s="1"/>
  <c r="D28" i="15" s="1"/>
  <c r="D29" i="15" s="1"/>
  <c r="I7" i="15"/>
  <c r="J7" i="15" s="1"/>
  <c r="I11" i="15"/>
  <c r="I8" i="15"/>
  <c r="I9" i="15"/>
  <c r="I10" i="15"/>
  <c r="C10" i="10"/>
  <c r="T7" i="10" s="1"/>
  <c r="T10" i="10" s="1"/>
  <c r="U7" i="10" l="1"/>
  <c r="U10" i="10" s="1"/>
  <c r="T14" i="10" l="1"/>
  <c r="T16" i="10" s="1"/>
  <c r="U13" i="10"/>
  <c r="T15" i="10" l="1"/>
  <c r="U16" i="10" s="1"/>
  <c r="U18" i="10" s="1"/>
  <c r="D22" i="10" s="1"/>
  <c r="D24" i="10" s="1"/>
  <c r="A36" i="4" l="1"/>
  <c r="A37" i="4" s="1"/>
  <c r="A38" i="4" s="1"/>
  <c r="A39" i="4" s="1"/>
  <c r="A40" i="4" s="1"/>
  <c r="A41" i="4" s="1"/>
  <c r="B41" i="4"/>
  <c r="D9" i="4"/>
  <c r="I9" i="6" l="1"/>
  <c r="B29" i="6" l="1"/>
  <c r="B33" i="8"/>
  <c r="B36" i="4"/>
  <c r="B40" i="4"/>
  <c r="B39" i="4"/>
  <c r="B38" i="4"/>
  <c r="B37" i="4"/>
  <c r="B34" i="8" l="1"/>
  <c r="B35" i="8"/>
  <c r="B36" i="8"/>
  <c r="G8" i="8" l="1"/>
  <c r="D8" i="8"/>
  <c r="B31" i="6"/>
  <c r="E7" i="6" s="1"/>
  <c r="B30" i="6"/>
  <c r="D7" i="6" s="1"/>
  <c r="G7" i="6" l="1"/>
  <c r="F7" i="6"/>
  <c r="H7" i="6" l="1"/>
  <c r="I7" i="6" s="1"/>
  <c r="F8" i="8"/>
  <c r="H8" i="8" s="1"/>
  <c r="I8" i="8" s="1"/>
  <c r="I10" i="8" s="1"/>
  <c r="D8" i="4"/>
  <c r="I11" i="8" l="1"/>
  <c r="I12" i="8" s="1"/>
  <c r="C11" i="4"/>
  <c r="T7" i="4" s="1"/>
  <c r="S7" i="4" l="1"/>
  <c r="U7" i="4" s="1"/>
  <c r="U11" i="4" s="1"/>
  <c r="T15" i="4" s="1"/>
  <c r="T11" i="4"/>
  <c r="I11" i="6" l="1"/>
  <c r="T17" i="4"/>
  <c r="U14" i="4"/>
  <c r="D11" i="4"/>
  <c r="C15" i="4" l="1"/>
  <c r="C17" i="4" s="1"/>
  <c r="B7" i="12"/>
  <c r="D10" i="10"/>
  <c r="D14" i="4"/>
  <c r="T16" i="4"/>
  <c r="S7" i="11" l="1"/>
  <c r="U7" i="11" s="1"/>
  <c r="U10" i="11" s="1"/>
  <c r="D10" i="11"/>
  <c r="C14" i="10"/>
  <c r="C16" i="10" s="1"/>
  <c r="D13" i="10"/>
  <c r="S7" i="12"/>
  <c r="U7" i="12" s="1"/>
  <c r="U10" i="12" s="1"/>
  <c r="D7" i="12"/>
  <c r="D10" i="12" s="1"/>
  <c r="C16" i="4"/>
  <c r="D17" i="4" s="1"/>
  <c r="D19" i="4" s="1"/>
  <c r="U17" i="4"/>
  <c r="U19" i="4" s="1"/>
  <c r="D23" i="4" s="1"/>
  <c r="H8" i="15" l="1"/>
  <c r="J8" i="15" s="1"/>
  <c r="H8" i="16"/>
  <c r="J8" i="16" s="1"/>
  <c r="K8" i="16" s="1"/>
  <c r="K7" i="15"/>
  <c r="I7" i="4"/>
  <c r="J7" i="4" s="1"/>
  <c r="K7" i="4" s="1"/>
  <c r="I9" i="4"/>
  <c r="I8" i="4"/>
  <c r="I11" i="4"/>
  <c r="I10" i="4"/>
  <c r="D13" i="12"/>
  <c r="C14" i="12"/>
  <c r="C15" i="12" s="1"/>
  <c r="T14" i="12"/>
  <c r="T15" i="12" s="1"/>
  <c r="U13" i="12"/>
  <c r="C14" i="11"/>
  <c r="C16" i="11" s="1"/>
  <c r="D13" i="11"/>
  <c r="C15" i="10"/>
  <c r="D16" i="10" s="1"/>
  <c r="D18" i="10" s="1"/>
  <c r="T14" i="11"/>
  <c r="T16" i="11" s="1"/>
  <c r="U13" i="11"/>
  <c r="D25" i="4"/>
  <c r="H9" i="15" l="1"/>
  <c r="J9" i="15" s="1"/>
  <c r="H9" i="16"/>
  <c r="K8" i="15"/>
  <c r="C16" i="12"/>
  <c r="D16" i="12" s="1"/>
  <c r="D18" i="12" s="1"/>
  <c r="D23" i="10"/>
  <c r="D25" i="10" s="1"/>
  <c r="D26" i="10" s="1"/>
  <c r="H8" i="4"/>
  <c r="J8" i="4" s="1"/>
  <c r="K8" i="4" s="1"/>
  <c r="T16" i="12"/>
  <c r="U16" i="12" s="1"/>
  <c r="U18" i="12" s="1"/>
  <c r="D22" i="12" s="1"/>
  <c r="D24" i="12" s="1"/>
  <c r="D24" i="4"/>
  <c r="D26" i="4" s="1"/>
  <c r="D27" i="4" s="1"/>
  <c r="T15" i="11"/>
  <c r="U16" i="11" s="1"/>
  <c r="U18" i="11" s="1"/>
  <c r="D22" i="11" s="1"/>
  <c r="C15" i="11"/>
  <c r="D16" i="11" s="1"/>
  <c r="D19" i="11" s="1"/>
  <c r="H10" i="16" l="1"/>
  <c r="J9" i="16"/>
  <c r="K9" i="16" s="1"/>
  <c r="H10" i="15"/>
  <c r="J10" i="15" s="1"/>
  <c r="K9" i="15"/>
  <c r="H9" i="4"/>
  <c r="J9" i="4" s="1"/>
  <c r="K9" i="4" s="1"/>
  <c r="D23" i="12"/>
  <c r="D25" i="12" s="1"/>
  <c r="D26" i="12" s="1"/>
  <c r="D18" i="11"/>
  <c r="H11" i="15" l="1"/>
  <c r="J11" i="15" s="1"/>
  <c r="K11" i="15" s="1"/>
  <c r="H11" i="16"/>
  <c r="J11" i="16" s="1"/>
  <c r="K11" i="16" s="1"/>
  <c r="J10" i="16"/>
  <c r="K10" i="16" s="1"/>
  <c r="K10" i="15"/>
  <c r="H10" i="4"/>
  <c r="J10" i="4" s="1"/>
  <c r="K10" i="4" s="1"/>
  <c r="D23" i="11"/>
  <c r="D25" i="11" s="1"/>
  <c r="D26" i="11" s="1"/>
  <c r="H11" i="4"/>
  <c r="J11" i="4" s="1"/>
  <c r="K11" i="4" s="1"/>
</calcChain>
</file>

<file path=xl/sharedStrings.xml><?xml version="1.0" encoding="utf-8"?>
<sst xmlns="http://schemas.openxmlformats.org/spreadsheetml/2006/main" count="843" uniqueCount="432">
  <si>
    <t>SALARY TAX CALCULATOR</t>
  </si>
  <si>
    <t>SECTION 149 TAX ON SALARY INCOME</t>
  </si>
  <si>
    <t>PREVIOUS YEARS' TAX LIABILITY COMPARISON</t>
  </si>
  <si>
    <t>Taxable Salary per month</t>
  </si>
  <si>
    <t xml:space="preserve">Salary Months </t>
  </si>
  <si>
    <t>Annual Taxable Salary</t>
  </si>
  <si>
    <t>YEAR</t>
  </si>
  <si>
    <t>TAX LIABILITY
Prev Year / This Year</t>
  </si>
  <si>
    <t>DIFFERENCE</t>
  </si>
  <si>
    <t>Gross Salary per month, (Including all allowances)</t>
  </si>
  <si>
    <r>
      <rPr>
        <b/>
        <sz val="9"/>
        <color rgb="FFFF0000"/>
        <rFont val="Calibri"/>
        <family val="2"/>
        <scheme val="minor"/>
      </rPr>
      <t xml:space="preserve">1-  </t>
    </r>
    <r>
      <rPr>
        <sz val="9"/>
        <color theme="1"/>
        <rFont val="Calibri"/>
        <family val="2"/>
        <scheme val="minor"/>
      </rPr>
      <t xml:space="preserve"> Monthly Pay</t>
    </r>
  </si>
  <si>
    <t>2022-23</t>
  </si>
  <si>
    <t>Gross</t>
  </si>
  <si>
    <r>
      <rPr>
        <b/>
        <sz val="9"/>
        <color rgb="FFFF0000"/>
        <rFont val="Calibri"/>
        <family val="2"/>
        <scheme val="minor"/>
      </rPr>
      <t xml:space="preserve">2- </t>
    </r>
    <r>
      <rPr>
        <sz val="9"/>
        <color theme="1"/>
        <rFont val="Calibri"/>
        <family val="2"/>
        <scheme val="minor"/>
      </rPr>
      <t xml:space="preserve">  Reviewed Pay</t>
    </r>
  </si>
  <si>
    <t>2021-22</t>
  </si>
  <si>
    <t>Salary Increament (if any)</t>
  </si>
  <si>
    <r>
      <rPr>
        <b/>
        <sz val="9"/>
        <color rgb="FFFF0000"/>
        <rFont val="Calibri"/>
        <family val="2"/>
        <scheme val="minor"/>
      </rPr>
      <t>3-</t>
    </r>
    <r>
      <rPr>
        <sz val="9"/>
        <color theme="1"/>
        <rFont val="Calibri"/>
        <family val="2"/>
        <scheme val="minor"/>
      </rPr>
      <t xml:space="preserve">   Any other benefit(s)</t>
    </r>
  </si>
  <si>
    <t>2020-21</t>
  </si>
  <si>
    <t>2019-20</t>
  </si>
  <si>
    <t>2018-19</t>
  </si>
  <si>
    <t>Income Tax Payable</t>
  </si>
  <si>
    <t>Income Tax Calculation</t>
  </si>
  <si>
    <t>Fixed Tax</t>
  </si>
  <si>
    <t>Previous Slab Maximum Limit</t>
  </si>
  <si>
    <t>Prepared By:</t>
  </si>
  <si>
    <r>
      <rPr>
        <b/>
        <sz val="11"/>
        <color theme="1"/>
        <rFont val="Calibri"/>
        <family val="2"/>
        <scheme val="minor"/>
      </rPr>
      <t>Amount Exceeding</t>
    </r>
    <r>
      <rPr>
        <sz val="11"/>
        <color theme="1"/>
        <rFont val="Calibri"/>
        <family val="2"/>
        <scheme val="minor"/>
      </rPr>
      <t xml:space="preserve"> from Previous Slab Maximum Limit</t>
    </r>
  </si>
  <si>
    <t>FinanTax Consulting</t>
  </si>
  <si>
    <t>Amount Exceeding from Previous Slab Maximum Limit</t>
  </si>
  <si>
    <t>Income Tax on Exceeding Amount</t>
  </si>
  <si>
    <t>Office 3, first floor, warraich plaza, I-9 Markaz, Islamabad.</t>
  </si>
  <si>
    <t>Ph: 0092-51-4431316, 8317400-1</t>
  </si>
  <si>
    <t>Total Income Tax Payable</t>
  </si>
  <si>
    <t>Email: info@finantax.net</t>
  </si>
  <si>
    <t>www.finantax.net</t>
  </si>
  <si>
    <t>www.youtube.com/accountingpro</t>
  </si>
  <si>
    <t>Income Tax Payable (if salary increament applied)</t>
  </si>
  <si>
    <t>Income Tax payable before increament</t>
  </si>
  <si>
    <t>Premier Resellers of Intuit QuickBooks Products in Pakistan.</t>
  </si>
  <si>
    <t>Income Tax payable after increament &amp; other benefits</t>
  </si>
  <si>
    <t>Income Tax already paid before increament</t>
  </si>
  <si>
    <t>Balance income tax liability for the period</t>
  </si>
  <si>
    <t>INCOME FROM SALARY - 2023-24</t>
  </si>
  <si>
    <t>Slab No.</t>
  </si>
  <si>
    <t>Salary Slabs Lower Limit</t>
  </si>
  <si>
    <t>Upper Limit</t>
  </si>
  <si>
    <t>Prev Limit</t>
  </si>
  <si>
    <t>FOR THE TAX YEAR 2022-23</t>
  </si>
  <si>
    <t>PREVIOUS YEARS TAX LIABILITY COMPARISON</t>
  </si>
  <si>
    <t>INCOME FROM SALARY</t>
  </si>
  <si>
    <t>FOR THE TAX YEAR 2021-22</t>
  </si>
  <si>
    <t>Notes:</t>
  </si>
  <si>
    <r>
      <rPr>
        <i/>
        <sz val="10"/>
        <color rgb="FFC00000"/>
        <rFont val="Calibri"/>
        <family val="2"/>
        <scheme val="minor"/>
      </rPr>
      <t>Expempt Allowance - Performance of Employee's Duty 
Finance Act - 2021 Explanation</t>
    </r>
    <r>
      <rPr>
        <i/>
        <sz val="10"/>
        <color theme="1"/>
        <rFont val="Calibri"/>
        <family val="2"/>
        <scheme val="minor"/>
      </rPr>
      <t xml:space="preserve">
In order to streamline, an explanation has been inserted in clause (c) of sub-section (2) of section 12 whereby the exempt allowance has been explained and consequently clause (39) of Part I of second schedule </t>
    </r>
    <r>
      <rPr>
        <i/>
        <sz val="10"/>
        <color rgb="FFC00000"/>
        <rFont val="Calibri"/>
        <family val="2"/>
        <scheme val="minor"/>
      </rPr>
      <t>has been omitted</t>
    </r>
    <r>
      <rPr>
        <i/>
        <sz val="10"/>
        <color theme="1"/>
        <rFont val="Calibri"/>
        <family val="2"/>
        <scheme val="minor"/>
      </rPr>
      <t xml:space="preserve">. Any allowance which is paid on fixed basis or percentage of salary basis shall not constitute allowance for the performance of duties. </t>
    </r>
  </si>
  <si>
    <t>Reviewed Pay</t>
  </si>
  <si>
    <t>Income Tax payable before increament.</t>
  </si>
  <si>
    <t>Income Tax payable after increament.</t>
  </si>
  <si>
    <t>Income Tax Paid before increament.</t>
  </si>
  <si>
    <t>Balance Tax liability</t>
  </si>
  <si>
    <t>Monthly Tax Deduction</t>
  </si>
  <si>
    <t>INCOME TAX YEAR 2021-22</t>
  </si>
  <si>
    <t>FOR THE TAX YEAR 2018-19</t>
  </si>
  <si>
    <t>Taxable Salary per month, (Excluding 10% Medical Allowance)</t>
  </si>
  <si>
    <t xml:space="preserve">If medical allowance is part of the salary structure, then such allowance is exampt upto 10% of MTS/Basic Salary. Therefore this shall be excluded from the gross salary. </t>
  </si>
  <si>
    <t>Tax Credits to be considered while calculating tax liability while CNIC holder disabled person/ taxpayer of at least 60 years of age on the first day of that tax year, does not exceed Rs. 1 million the tax liability on such income shall be reduced by 50%.</t>
  </si>
  <si>
    <t>All calculated amounts are rounded off to the nearest Pak Rupees.</t>
  </si>
  <si>
    <t xml:space="preserve">Minimum Tax Payable </t>
  </si>
  <si>
    <t>Minimum Tax</t>
  </si>
  <si>
    <t>www.quickbooks.com.pk</t>
  </si>
  <si>
    <t>INCOME TAX YEAR 2018-19</t>
  </si>
  <si>
    <t>INCOME TAX CALCULATOR</t>
  </si>
  <si>
    <t>FOR INDIVIDUALS &amp; AOP (OTHER THAN RENTAL INCOME)</t>
  </si>
  <si>
    <t>ANNUAL TAXABLE INCOME</t>
  </si>
  <si>
    <t>Fixed Tax on Annual Taxable Income</t>
  </si>
  <si>
    <t>Previous Slab Max. Limit</t>
  </si>
  <si>
    <t>Amount Exceed from Prev. Slab Max. Limit</t>
  </si>
  <si>
    <t>Tax Rate on Exceeded Amount</t>
  </si>
  <si>
    <t>Tax on Exceeded Amount</t>
  </si>
  <si>
    <t>Total Tax Payable</t>
  </si>
  <si>
    <t>A</t>
  </si>
  <si>
    <t>B</t>
  </si>
  <si>
    <t>C = (A+B)</t>
  </si>
  <si>
    <r>
      <t xml:space="preserve">Sole Premier Resellers of </t>
    </r>
    <r>
      <rPr>
        <b/>
        <sz val="10"/>
        <color theme="1"/>
        <rFont val="Verdana"/>
        <family val="2"/>
      </rPr>
      <t>Intuit QuickBooks Products</t>
    </r>
    <r>
      <rPr>
        <sz val="10"/>
        <color theme="1"/>
        <rFont val="Verdana"/>
        <family val="2"/>
      </rPr>
      <t xml:space="preserve"> in Pakistan.</t>
    </r>
  </si>
  <si>
    <t>INDIVIDUALS</t>
  </si>
  <si>
    <t>Inocme Slabs</t>
  </si>
  <si>
    <t>IND</t>
  </si>
  <si>
    <t>AOP</t>
  </si>
  <si>
    <t>General</t>
  </si>
  <si>
    <t>Yes</t>
  </si>
  <si>
    <t>No</t>
  </si>
  <si>
    <t>Teacher / Researcher</t>
  </si>
  <si>
    <t>RENT TAX CALCULATOR - INDIVIDUALS/ASSOCIATION OF PERSONS/COMPANY</t>
  </si>
  <si>
    <t>Section: 155 Income from Property</t>
  </si>
  <si>
    <t>PLEASE SELECT PAYEE STATUS       =&gt;</t>
  </si>
  <si>
    <t>Individual /AOP</t>
  </si>
  <si>
    <t>INSERT ANNUAL RENT VALUE HERE</t>
  </si>
  <si>
    <t>INCOME TAX PAYABLE IND/AOP</t>
  </si>
  <si>
    <t>INCOME TAX PAYABLE COMPANY</t>
  </si>
  <si>
    <r>
      <t xml:space="preserve">Sole Premier Resellers of </t>
    </r>
    <r>
      <rPr>
        <b/>
        <sz val="11"/>
        <color theme="1"/>
        <rFont val="Calibri"/>
        <family val="2"/>
        <scheme val="minor"/>
      </rPr>
      <t>Intuit QuickBooks Products</t>
    </r>
    <r>
      <rPr>
        <sz val="11"/>
        <color theme="1"/>
        <rFont val="Calibri"/>
        <family val="2"/>
        <scheme val="minor"/>
      </rPr>
      <t xml:space="preserve"> in Pakistan.</t>
    </r>
  </si>
  <si>
    <t xml:space="preserve">Tax </t>
  </si>
  <si>
    <t>Filer</t>
  </si>
  <si>
    <t>Company</t>
  </si>
  <si>
    <t>Senior Citizen</t>
  </si>
  <si>
    <t>FOR THE TAX YEAR 2017-18</t>
  </si>
  <si>
    <t xml:space="preserve">If medical allowance is part of the salary structure, then such allowance is exampt upto 10% of MTS/Basic Salary. Therefore this shall be exclused from the gross salary. </t>
  </si>
  <si>
    <t>INCOME TAX YEAR 2017-18</t>
  </si>
  <si>
    <t>WITHHOLDING TAX CARD</t>
  </si>
  <si>
    <t>changes/new additions this year</t>
  </si>
  <si>
    <t>Section</t>
  </si>
  <si>
    <t>Sub Section</t>
  </si>
  <si>
    <t>Provision of the Section</t>
  </si>
  <si>
    <t>Tax Rate</t>
  </si>
  <si>
    <t>Tax Status</t>
  </si>
  <si>
    <t>TAX ON COMPANIES</t>
  </si>
  <si>
    <t>ATL / NON ATL</t>
  </si>
  <si>
    <t>NON-ATL</t>
  </si>
  <si>
    <t>Division II</t>
  </si>
  <si>
    <t>Part I</t>
  </si>
  <si>
    <t>Small Company</t>
  </si>
  <si>
    <t>Banking Company</t>
  </si>
  <si>
    <t>Any other Company</t>
  </si>
  <si>
    <t>SUPER TAX ON HIGH EARNING PERSONS</t>
  </si>
  <si>
    <t>4C</t>
  </si>
  <si>
    <t>Upto Rs. 150million</t>
  </si>
  <si>
    <t>Exceeding Rs. 150m but does not exceed Rs. 200m</t>
  </si>
  <si>
    <t>Exceeding Rs. 200m but does not exceed Rs. 250m</t>
  </si>
  <si>
    <t>Exceeding Rs. 250m but does not exceed Rs. 300m</t>
  </si>
  <si>
    <t>Exceeding Rs. 300m but does not exceed Rs. 350m</t>
  </si>
  <si>
    <t>Exceeding Rs. 350m but does not exceed Rs. 400m</t>
  </si>
  <si>
    <t>Exceeding Rs. 400m but does not exceed Rs. 500m</t>
  </si>
  <si>
    <t>Exceeding Rs. 500m</t>
  </si>
  <si>
    <t>IMPORT</t>
  </si>
  <si>
    <r>
      <t xml:space="preserve">Persons importing goods classified in </t>
    </r>
    <r>
      <rPr>
        <b/>
        <sz val="10"/>
        <color theme="1"/>
        <rFont val="Calibri"/>
        <family val="2"/>
        <scheme val="minor"/>
      </rPr>
      <t>Part I</t>
    </r>
    <r>
      <rPr>
        <sz val="10"/>
        <color theme="1"/>
        <rFont val="Calibri"/>
        <family val="2"/>
        <scheme val="minor"/>
      </rPr>
      <t xml:space="preserve"> of the Twelfth Schedule</t>
    </r>
  </si>
  <si>
    <t>Minimum Tax except for manufacture &amp; Listed Companies</t>
  </si>
  <si>
    <r>
      <t xml:space="preserve">Persons importing goods classified in </t>
    </r>
    <r>
      <rPr>
        <b/>
        <sz val="10"/>
        <color theme="1"/>
        <rFont val="Calibri"/>
        <family val="2"/>
        <scheme val="minor"/>
      </rPr>
      <t>Part II</t>
    </r>
    <r>
      <rPr>
        <sz val="10"/>
        <color theme="1"/>
        <rFont val="Calibri"/>
        <family val="2"/>
        <scheme val="minor"/>
      </rPr>
      <t xml:space="preserve"> of 12th Schedule</t>
    </r>
  </si>
  <si>
    <r>
      <t xml:space="preserve">Persons importing goods classified in </t>
    </r>
    <r>
      <rPr>
        <b/>
        <sz val="10"/>
        <rFont val="Calibri"/>
        <family val="2"/>
        <scheme val="minor"/>
      </rPr>
      <t>Part II</t>
    </r>
    <r>
      <rPr>
        <sz val="10"/>
        <rFont val="Calibri"/>
        <family val="2"/>
        <scheme val="minor"/>
      </rPr>
      <t xml:space="preserve"> of 12th Schedule - in case of Commercial Importers</t>
    </r>
  </si>
  <si>
    <r>
      <t xml:space="preserve">Persons importing goods classified in </t>
    </r>
    <r>
      <rPr>
        <b/>
        <sz val="10"/>
        <rFont val="Calibri"/>
        <family val="2"/>
        <scheme val="minor"/>
      </rPr>
      <t>Part III</t>
    </r>
    <r>
      <rPr>
        <sz val="10"/>
        <rFont val="Calibri"/>
        <family val="2"/>
        <scheme val="minor"/>
      </rPr>
      <t xml:space="preserve"> of 12th Schedule - in case of Commercial Importers</t>
    </r>
  </si>
  <si>
    <t>Minimum</t>
  </si>
  <si>
    <r>
      <t xml:space="preserve">Persons importing goods classified in </t>
    </r>
    <r>
      <rPr>
        <b/>
        <sz val="10"/>
        <color theme="1"/>
        <rFont val="Calibri"/>
        <family val="2"/>
        <scheme val="minor"/>
      </rPr>
      <t>Part III</t>
    </r>
    <r>
      <rPr>
        <sz val="10"/>
        <color theme="1"/>
        <rFont val="Calibri"/>
        <family val="2"/>
        <scheme val="minor"/>
      </rPr>
      <t xml:space="preserve"> of 12th Schedule</t>
    </r>
  </si>
  <si>
    <t>Adjustable</t>
  </si>
  <si>
    <r>
      <t xml:space="preserve">Persons importing goods classified in </t>
    </r>
    <r>
      <rPr>
        <b/>
        <sz val="10"/>
        <color theme="1"/>
        <rFont val="Calibri"/>
        <family val="2"/>
        <scheme val="minor"/>
      </rPr>
      <t>Part III</t>
    </r>
    <r>
      <rPr>
        <sz val="10"/>
        <color theme="1"/>
        <rFont val="Calibri"/>
        <family val="2"/>
        <scheme val="minor"/>
      </rPr>
      <t xml:space="preserve"> of 12th Schedule -</t>
    </r>
    <r>
      <rPr>
        <sz val="10"/>
        <rFont val="Calibri"/>
        <family val="2"/>
        <scheme val="minor"/>
      </rPr>
      <t xml:space="preserve"> in case of Pharmaceutical Finished Goods that are not made in Pakistan, as certified by DRAP</t>
    </r>
  </si>
  <si>
    <r>
      <t xml:space="preserve">Persons importing goods classified in </t>
    </r>
    <r>
      <rPr>
        <b/>
        <sz val="10"/>
        <color theme="1"/>
        <rFont val="Calibri"/>
        <family val="2"/>
        <scheme val="minor"/>
      </rPr>
      <t>Part III</t>
    </r>
    <r>
      <rPr>
        <sz val="10"/>
        <color theme="1"/>
        <rFont val="Calibri"/>
        <family val="2"/>
        <scheme val="minor"/>
      </rPr>
      <t xml:space="preserve"> of 12th Schedule - if Manufacturers Covered Under </t>
    </r>
    <r>
      <rPr>
        <b/>
        <sz val="10"/>
        <color theme="1"/>
        <rFont val="Calibri"/>
        <family val="2"/>
        <scheme val="minor"/>
      </rPr>
      <t>S.R.O 1125(I)/2011</t>
    </r>
    <r>
      <rPr>
        <sz val="10"/>
        <color theme="1"/>
        <rFont val="Calibri"/>
        <family val="2"/>
        <scheme val="minor"/>
      </rPr>
      <t xml:space="preserve"> dated December 31, 2011 (as it stood on June 28, 2019), Importers of CKD kits of electrical vehicles for small cars (SUVs with 50 kwh battery and LCVs with 150 kwh battery or below)</t>
    </r>
  </si>
  <si>
    <t>TAX ON SALARY INCOME</t>
  </si>
  <si>
    <t>149(3)</t>
  </si>
  <si>
    <r>
      <rPr>
        <b/>
        <sz val="10"/>
        <color theme="1"/>
        <rFont val="Calibri"/>
        <family val="2"/>
        <scheme val="minor"/>
      </rPr>
      <t>BoD Meeting Fee -</t>
    </r>
    <r>
      <rPr>
        <sz val="10"/>
        <color theme="1"/>
        <rFont val="Calibri"/>
        <family val="2"/>
        <scheme val="minor"/>
      </rPr>
      <t xml:space="preserve"> Every person responsible for making payment for </t>
    </r>
    <r>
      <rPr>
        <b/>
        <sz val="10"/>
        <color theme="1"/>
        <rFont val="Calibri"/>
        <family val="2"/>
        <scheme val="minor"/>
      </rPr>
      <t>directorship fee</t>
    </r>
    <r>
      <rPr>
        <sz val="10"/>
        <color theme="1"/>
        <rFont val="Calibri"/>
        <family val="2"/>
        <scheme val="minor"/>
      </rPr>
      <t xml:space="preserve"> or fee for attending Board meeting or such fee by whatever name called.</t>
    </r>
  </si>
  <si>
    <t>20% of gross amount paid</t>
  </si>
  <si>
    <t>DIVIDEND INCOME</t>
  </si>
  <si>
    <t>a) Independent power purchasers, being a pass-through item under implementation/power/energy purch. Agreement required to be re-imbursed by CPPA-G and Companies engaged in bagasse and biomass based co-generation power project qualifying for exemption under clause (132C) of Part-I of 2nd Schedule</t>
  </si>
  <si>
    <t>Final</t>
  </si>
  <si>
    <t>b) Dividend received from a company where no tax is payable by such company due to exemption of income or carry forward business losses or claim of tax credits.</t>
  </si>
  <si>
    <t>c) Dividend Received by a person in Mutual fund, Money Market Fund / Income Fund, Real Estate Investment Trust, Modaraba and cases other than those mentioned in clauses (a) and (b) above</t>
  </si>
  <si>
    <t>d) Dividend in specie - (Shares of Group Company)</t>
  </si>
  <si>
    <t>PROFIT ON DEBT</t>
  </si>
  <si>
    <t>151
7B</t>
  </si>
  <si>
    <t>151(1)(a)
151(1)(b)
151(1) (c)
151(1)(d)</t>
  </si>
  <si>
    <r>
      <rPr>
        <b/>
        <sz val="10"/>
        <color theme="1"/>
        <rFont val="Calibri"/>
        <family val="2"/>
        <scheme val="minor"/>
      </rPr>
      <t>151(1)(a)</t>
    </r>
    <r>
      <rPr>
        <sz val="10"/>
        <color theme="1"/>
        <rFont val="Calibri"/>
        <family val="2"/>
        <scheme val="minor"/>
      </rPr>
      <t xml:space="preserve"> Interest on National Saving Scheme (NSS), </t>
    </r>
    <r>
      <rPr>
        <b/>
        <sz val="10"/>
        <color theme="1"/>
        <rFont val="Calibri"/>
        <family val="2"/>
        <scheme val="minor"/>
      </rPr>
      <t>151(1)(b)</t>
    </r>
    <r>
      <rPr>
        <sz val="10"/>
        <color theme="1"/>
        <rFont val="Calibri"/>
        <family val="2"/>
        <scheme val="minor"/>
      </rPr>
      <t xml:space="preserve"> Interest on Bank Account, </t>
    </r>
    <r>
      <rPr>
        <b/>
        <sz val="10"/>
        <color theme="1"/>
        <rFont val="Calibri"/>
        <family val="2"/>
        <scheme val="minor"/>
      </rPr>
      <t xml:space="preserve">151(1) (c) </t>
    </r>
    <r>
      <rPr>
        <sz val="10"/>
        <color theme="1"/>
        <rFont val="Calibri"/>
        <family val="2"/>
        <scheme val="minor"/>
      </rPr>
      <t xml:space="preserve">Interest on Federal Government, Provincial Government &amp; Local Government Bonds </t>
    </r>
    <r>
      <rPr>
        <b/>
        <sz val="10"/>
        <color theme="1"/>
        <rFont val="Calibri"/>
        <family val="2"/>
        <scheme val="minor"/>
      </rPr>
      <t>151(1)(d)</t>
    </r>
    <r>
      <rPr>
        <sz val="10"/>
        <color theme="1"/>
        <rFont val="Calibri"/>
        <family val="2"/>
        <scheme val="minor"/>
      </rPr>
      <t xml:space="preserve"> Profit on bonds , certificates, debentures, securities or instruments of any kind (other than loan agreements between borrowers and banking companies or development financial institutions) </t>
    </r>
  </si>
  <si>
    <t>Minimum / Adjustable in case of Ind &amp; AOP
Adjustable in case of Company</t>
  </si>
  <si>
    <r>
      <t>Where profit on debt does not exceed</t>
    </r>
    <r>
      <rPr>
        <sz val="10"/>
        <color rgb="FFFF0000"/>
        <rFont val="Calibri"/>
        <family val="2"/>
        <scheme val="minor"/>
      </rPr>
      <t xml:space="preserve"> </t>
    </r>
    <r>
      <rPr>
        <sz val="10"/>
        <color theme="4" tint="-0.249977111117893"/>
        <rFont val="Calibri"/>
        <family val="2"/>
        <scheme val="minor"/>
      </rPr>
      <t>*</t>
    </r>
    <r>
      <rPr>
        <sz val="10"/>
        <color theme="1"/>
        <rFont val="Calibri"/>
        <family val="2"/>
        <scheme val="minor"/>
      </rPr>
      <t xml:space="preserve">Rs 5,000,000/- </t>
    </r>
  </si>
  <si>
    <t xml:space="preserve">Profit on debt from a debt instrument, whether conventional or Shariah compliant, issued by the Federal Government under the Public Debt Act, 1944 </t>
  </si>
  <si>
    <t>*Profit on debt exceeding Rs.50 million shall be chargeable to tax under "Income from other sources" on normal tax rates</t>
  </si>
  <si>
    <t>1(A)</t>
  </si>
  <si>
    <t>Interest on investment in Sukuks</t>
  </si>
  <si>
    <t>In case of Company</t>
  </si>
  <si>
    <t>In case of Individual &amp; AOP (where the return is more than one million)</t>
  </si>
  <si>
    <t>In case of Individual &amp; AOP (where the return is less than one million)</t>
  </si>
  <si>
    <t>PAYMENT TO NON-RESIDENTS</t>
  </si>
  <si>
    <t>152(1)</t>
  </si>
  <si>
    <t>Royalty or Fee for Technical Services</t>
  </si>
  <si>
    <t>152(1A)</t>
  </si>
  <si>
    <t>Execution of a contract or sub-contract under the construction, assembly or installation project in Pakistan including a contract for the supply of supervisory activities in relation to such projects or any other contract for construction or services rendered relating thereto. Contract for advertisement services rendered by TV Satellite channel.</t>
  </si>
  <si>
    <t>152(1AA)</t>
  </si>
  <si>
    <t>Payment of insurance premium or re-insurance to a non-resident person</t>
  </si>
  <si>
    <t>152(1AAA)</t>
  </si>
  <si>
    <t>Payments for advertisement services from non-resident person relaying from outside Pakistan</t>
  </si>
  <si>
    <t>152(1)(c)</t>
  </si>
  <si>
    <t>Fee for Offshore Digital and * other specified Services.
* fee for money transfer operations, card network services, payment gateway services, interbank financial telecommunication services</t>
  </si>
  <si>
    <t>152(2)</t>
  </si>
  <si>
    <t>Profit on debt to nonresident person not having a Permanent Establishment in Pakistan, payments to an individual, on account of profit on debt earned from a debt instrument, whether conventional or shariah compliant, issued by the Federal Government under the Public Debt Act, 1944 and purchased exclusively through a bank account maintained abroad, a non-resident Rupee account repatriable (NRAR) or a foreign currency account maintained with a banking company in Pakistan shall be ten percent of the gross amount paid:</t>
  </si>
  <si>
    <t>Adjustable / Final
 in specified
situations</t>
  </si>
  <si>
    <r>
      <rPr>
        <b/>
        <sz val="10"/>
        <color theme="1"/>
        <rFont val="Calibri"/>
        <family val="2"/>
        <scheme val="minor"/>
      </rPr>
      <t xml:space="preserve">Capital gain arising on disposal of debt instrument under SCRA </t>
    </r>
    <r>
      <rPr>
        <sz val="10"/>
        <color theme="1"/>
        <rFont val="Calibri"/>
        <family val="2"/>
        <scheme val="minor"/>
      </rPr>
      <t xml:space="preserve">
capital gain arising on disposal of debt instrument and government securities and certificates by non  resident Foreign Currency Value Account (FCVA) or a non-resident Pakistani. Rupee Value Account (NRVA) of a non-resident individual holding Pakistan Origin Card (POC) or National ID Card for Overseas Pakistanis (NICOP) or Computerized National ID Card (CNIC).</t>
    </r>
  </si>
  <si>
    <t xml:space="preserve">Tax deduction on payment to nonresident, not otherwise specified. </t>
  </si>
  <si>
    <t>152(2A)</t>
  </si>
  <si>
    <t>152(2A) (a)</t>
  </si>
  <si>
    <t>Sale of Goods - Companies</t>
  </si>
  <si>
    <t>Minimum / not minimum 
subject to conditions</t>
  </si>
  <si>
    <t>Sale of Goods - Individuals / AOP</t>
  </si>
  <si>
    <t>152(2A) (b)</t>
  </si>
  <si>
    <t>Rendering of Services - Companies</t>
  </si>
  <si>
    <t>Rendering of Services - Individuals / AOP</t>
  </si>
  <si>
    <t xml:space="preserve">152(2)A (c) </t>
  </si>
  <si>
    <r>
      <t>Execution of a contract other than a contract for sale of goods or providing/ rendering of services. -</t>
    </r>
    <r>
      <rPr>
        <sz val="10"/>
        <rFont val="Calibri"/>
        <family val="2"/>
        <scheme val="minor"/>
      </rPr>
      <t xml:space="preserve"> In case of sports persons</t>
    </r>
  </si>
  <si>
    <r>
      <t xml:space="preserve">Execution of a contract other than a contract for sale of goods or providing/ rendering of services. - </t>
    </r>
    <r>
      <rPr>
        <sz val="10"/>
        <rFont val="Calibri"/>
        <family val="2"/>
        <scheme val="minor"/>
      </rPr>
      <t>Other than sports persons</t>
    </r>
  </si>
  <si>
    <t>Execution of a contract - Sports Person</t>
  </si>
  <si>
    <t>Shipping income (on Gross Amount)</t>
  </si>
  <si>
    <t>152(1BA)</t>
  </si>
  <si>
    <t>Foreign Produced Commercial</t>
  </si>
  <si>
    <t>152(5)(1)</t>
  </si>
  <si>
    <r>
      <t xml:space="preserve">Transport Services, Freight forwarding services, air cargo services, courier services, manpower outsourcing services, hotel services, security guard services, software development services, </t>
    </r>
    <r>
      <rPr>
        <b/>
        <sz val="10"/>
        <color theme="1"/>
        <rFont val="Calibri"/>
        <family val="2"/>
        <scheme val="minor"/>
      </rPr>
      <t xml:space="preserve">IT services </t>
    </r>
    <r>
      <rPr>
        <i/>
        <sz val="10"/>
        <color theme="1"/>
        <rFont val="Calibri"/>
        <family val="2"/>
        <scheme val="minor"/>
      </rPr>
      <t>(Software development, software maintenance, system integration, web design, web development, web hosting, network design)</t>
    </r>
    <r>
      <rPr>
        <sz val="10"/>
        <color theme="1"/>
        <rFont val="Calibri"/>
        <family val="2"/>
        <scheme val="minor"/>
      </rPr>
      <t xml:space="preserve"> as defined in Clause (30AD) and </t>
    </r>
    <r>
      <rPr>
        <b/>
        <sz val="10"/>
        <color theme="1"/>
        <rFont val="Calibri"/>
        <family val="2"/>
        <scheme val="minor"/>
      </rPr>
      <t>IT enabled services</t>
    </r>
    <r>
      <rPr>
        <sz val="10"/>
        <color theme="1"/>
        <rFont val="Calibri"/>
        <family val="2"/>
        <scheme val="minor"/>
      </rPr>
      <t xml:space="preserve"> </t>
    </r>
    <r>
      <rPr>
        <i/>
        <sz val="10"/>
        <color theme="1"/>
        <rFont val="Calibri"/>
        <family val="2"/>
        <scheme val="minor"/>
      </rPr>
      <t xml:space="preserve">(inbound and outbound call centers, medical transcription, remote monitoring, graphics design, accounting services, human resource (HR Services), Telemedicine centers, data entry operations, cloud computing services, data storage services, locally produced tv programs, insurance claiming processing) as defined in Cluase (30AE) </t>
    </r>
    <r>
      <rPr>
        <sz val="10"/>
        <color theme="1"/>
        <rFont val="Calibri"/>
        <family val="2"/>
        <scheme val="minor"/>
      </rPr>
      <t>, tracking services, advertising services (other than by print or electronic media), share registrar services, engineering services, car rental services, building maintenance services, services rendered by Pakistan Stock Exchange Limited and Pakistan Mercantile Exchange Limited, inspection services, certification services, testing services, training services and oil field services.</t>
    </r>
  </si>
  <si>
    <t>GOODS, SERVICES &amp; EXECUTION OF A CONTRACT</t>
  </si>
  <si>
    <t>153(1)(a)</t>
  </si>
  <si>
    <t>Sale of Rice, Cotton Seed Oil, Edible Oils (if annual payment is &gt; 75K)</t>
  </si>
  <si>
    <t>Ind &amp; AOP: Minimum
Company: Minimum / not minimum for manufacturer / listed company.</t>
  </si>
  <si>
    <t>Other Goods including Toll Manufacturing (if annual payment is &gt; 75K)</t>
  </si>
  <si>
    <t>Payment to distributer of cigarettes, pharma products</t>
  </si>
  <si>
    <t>Payment to Distributor, Dealer, Sub-Dealer, Wholesaler, Retailer (Tier-I retailer who are integrated and
configured with board), of FMCG, Fertilizer, electronics excluding mobile phones, sugar, Cement, Edible Oil &amp; Steel.</t>
  </si>
  <si>
    <r>
      <rPr>
        <b/>
        <sz val="10"/>
        <rFont val="Calibri"/>
        <family val="2"/>
        <scheme val="minor"/>
      </rPr>
      <t>ATL in both Sales Tax &amp; Income Tax</t>
    </r>
    <r>
      <rPr>
        <sz val="10"/>
        <color theme="1"/>
        <rFont val="Calibri"/>
        <family val="2"/>
        <scheme val="minor"/>
      </rPr>
      <t xml:space="preserve">
0.25%</t>
    </r>
  </si>
  <si>
    <t>5% if company
5.5% other than company</t>
  </si>
  <si>
    <t>10% if company
11% other than company</t>
  </si>
  <si>
    <r>
      <t xml:space="preserve">Supply made by Distributors of fast moving consumer goods- </t>
    </r>
    <r>
      <rPr>
        <b/>
        <sz val="10"/>
        <color theme="1"/>
        <rFont val="Calibri"/>
        <family val="2"/>
        <scheme val="minor"/>
      </rPr>
      <t>Companies</t>
    </r>
  </si>
  <si>
    <t>Minimum / not minimum
subject to conditions</t>
  </si>
  <si>
    <r>
      <t xml:space="preserve">Supply made by Distributors of fast moving consumer goods - </t>
    </r>
    <r>
      <rPr>
        <b/>
        <sz val="10"/>
        <color theme="1"/>
        <rFont val="Calibri"/>
        <family val="2"/>
        <scheme val="minor"/>
      </rPr>
      <t>Individuals / AOP</t>
    </r>
  </si>
  <si>
    <t>Local sales, supplies, and services made to textile, carpets, leather, surgical goods &amp; sports goods.</t>
  </si>
  <si>
    <t>Trader of yarn 0.5%
Others 1%</t>
  </si>
  <si>
    <t>Trader of yarn 0.1%
Others 2%</t>
  </si>
  <si>
    <t>Local supply of yarn traders to export oriented sector</t>
  </si>
  <si>
    <r>
      <t xml:space="preserve">For Sale of any other Goods - Companies
</t>
    </r>
    <r>
      <rPr>
        <b/>
        <sz val="10"/>
        <color theme="4" tint="-0.249977111117893"/>
        <rFont val="Calibri"/>
        <family val="2"/>
        <scheme val="minor"/>
      </rPr>
      <t>(</t>
    </r>
    <r>
      <rPr>
        <sz val="10"/>
        <color theme="4" tint="-0.249977111117893"/>
        <rFont val="Calibri"/>
        <family val="2"/>
        <scheme val="minor"/>
      </rPr>
      <t>No deduction of tax where payment is less than Rs. 75,000/- in aggregate during a financial year)</t>
    </r>
  </si>
  <si>
    <t>Minimum / not minimum
for manufacturer / listed company</t>
  </si>
  <si>
    <t>For Sale of any other Goods - Individuals / AOP
(No deduction of tax where payment is less than Rs. 75,000/- in aggregate during a financial year)</t>
  </si>
  <si>
    <t>Payment for sale of gold and silver and articles</t>
  </si>
  <si>
    <t>153(1)(b)</t>
  </si>
  <si>
    <r>
      <t xml:space="preserve">Warehousing services, services rendered by asset management companies, data services provided under
license issued by the Pakistan Telecommunication Authority, telecommunication infrastructure (tower)
services.
</t>
    </r>
    <r>
      <rPr>
        <sz val="10"/>
        <color theme="4" tint="-0.249977111117893"/>
        <rFont val="Calibri"/>
        <family val="2"/>
        <scheme val="minor"/>
      </rPr>
      <t>(No deduction of tax where payment is less than Rs. 30,000/- in aggregate during a financial year)</t>
    </r>
  </si>
  <si>
    <r>
      <t xml:space="preserve">Transport Services, Freight forwarding services, air cargo services, courier services, manpower outsourcing services, hotel services, security guard services, software development services, </t>
    </r>
    <r>
      <rPr>
        <b/>
        <sz val="10"/>
        <rFont val="Calibri"/>
        <family val="2"/>
        <scheme val="minor"/>
      </rPr>
      <t>IT services</t>
    </r>
    <r>
      <rPr>
        <sz val="10"/>
        <rFont val="Calibri"/>
        <family val="2"/>
        <scheme val="minor"/>
      </rPr>
      <t xml:space="preserve"> </t>
    </r>
    <r>
      <rPr>
        <i/>
        <sz val="10"/>
        <rFont val="Calibri"/>
        <family val="2"/>
        <scheme val="minor"/>
      </rPr>
      <t>(Software development, software maintenance, system integration, web design, web development, web hosting, network design)</t>
    </r>
    <r>
      <rPr>
        <sz val="10"/>
        <rFont val="Calibri"/>
        <family val="2"/>
        <scheme val="minor"/>
      </rPr>
      <t xml:space="preserve"> as defined in Clause (30AD) and </t>
    </r>
    <r>
      <rPr>
        <b/>
        <sz val="10"/>
        <rFont val="Calibri"/>
        <family val="2"/>
        <scheme val="minor"/>
      </rPr>
      <t>IT enabled services</t>
    </r>
    <r>
      <rPr>
        <sz val="10"/>
        <rFont val="Calibri"/>
        <family val="2"/>
        <scheme val="minor"/>
      </rPr>
      <t xml:space="preserve"> </t>
    </r>
    <r>
      <rPr>
        <i/>
        <sz val="10"/>
        <rFont val="Calibri"/>
        <family val="2"/>
        <scheme val="minor"/>
      </rPr>
      <t>(inbound and outbound call centers, medical transcription, remote monitoring, graphics design, accounting services, human resource (HR Services), Telemedicine centers, data entry operations, cloud computing services, data storage services, locally produced tv programs, insurance claiming processing)</t>
    </r>
    <r>
      <rPr>
        <sz val="10"/>
        <rFont val="Calibri"/>
        <family val="2"/>
        <scheme val="minor"/>
      </rPr>
      <t xml:space="preserve"> as defined in Cluase (30AE) , tracking services, advertising services (other than by print or electronic media), share registrar services, engineering services, car rental services, building maintenance services, services rendered by Pakistan Stock Exchange Limited and Pakistan Mercantile Exchange Limited, inspection services, certification services, testing services, training services, field services, telecommunication services, collateral management services, travel &amp; tour services, RIET management services, services rendered by National Clearing Company of Pakistan Limited.</t>
    </r>
  </si>
  <si>
    <r>
      <t xml:space="preserve">All other services - Companies
</t>
    </r>
    <r>
      <rPr>
        <sz val="10"/>
        <color theme="4" tint="-0.249977111117893"/>
        <rFont val="Calibri"/>
        <family val="2"/>
        <scheme val="minor"/>
      </rPr>
      <t>(No deduction of tax where payment is less than Rs. 30,000/- in aggregate during a financial year)</t>
    </r>
  </si>
  <si>
    <r>
      <t xml:space="preserve">All other services - Individuals / AOP
</t>
    </r>
    <r>
      <rPr>
        <sz val="10"/>
        <color theme="4" tint="-0.249977111117893"/>
        <rFont val="Calibri"/>
        <family val="2"/>
        <scheme val="minor"/>
      </rPr>
      <t>(No deduction of tax where payment is less than Rs. 30,000/- in aggregate during a financial year)</t>
    </r>
  </si>
  <si>
    <t>In respect of persons making payment to electronic &amp; print media for advertising services</t>
  </si>
  <si>
    <t>153(1)(c)
Execution of Contracts</t>
  </si>
  <si>
    <t>In case of sportsperson</t>
  </si>
  <si>
    <t>All others - (if the contract more than Rs. 10,000/- Per Anum)</t>
  </si>
  <si>
    <t>For Companies</t>
  </si>
  <si>
    <t>For Individuals / AOP</t>
  </si>
  <si>
    <t>153(2)</t>
  </si>
  <si>
    <t>Every Exporter or Export House in term of Stitching, Dying, Printing, Embroidery, washing, sizing &amp; weaving etc.</t>
  </si>
  <si>
    <t>153B</t>
  </si>
  <si>
    <t>Tax to be deducted on payment of royalty to resident person.</t>
  </si>
  <si>
    <t>EXPORT OF GOODS</t>
  </si>
  <si>
    <t>154(1)</t>
  </si>
  <si>
    <t>Export of goods proceeds realization</t>
  </si>
  <si>
    <t>final</t>
  </si>
  <si>
    <t>154(3)</t>
  </si>
  <si>
    <t>Realization of a sale of goods to an exporter under an inland back -to-back L/C</t>
  </si>
  <si>
    <t>154(3A)</t>
  </si>
  <si>
    <t>Export of goods by an Industrial undertaking located in Export Processing Zone</t>
  </si>
  <si>
    <t>154(3B)</t>
  </si>
  <si>
    <t>Making payment for a firm contract to an indirect export and clearing of goods exported.</t>
  </si>
  <si>
    <t>EXPORT OF SERVICES</t>
  </si>
  <si>
    <t>154A</t>
  </si>
  <si>
    <t>(a)</t>
  </si>
  <si>
    <t>Export proceeds of Computer software or IT services or IT Enabled services by persons registered with Pakistan Software Export Board.</t>
  </si>
  <si>
    <t>0.25% of the proceeds</t>
  </si>
  <si>
    <t>(b)</t>
  </si>
  <si>
    <t>Any other case</t>
  </si>
  <si>
    <t>1% of the proceeds</t>
  </si>
  <si>
    <t>INCOME FROM PROPERTY</t>
  </si>
  <si>
    <t>PRIZES &amp; WINNINGS</t>
  </si>
  <si>
    <t>Payments made for prize on quiz bond and cross word</t>
  </si>
  <si>
    <t>Payments on winning from a raffle, lottery, prize on winning a quiz, prize, offered by companies for promotion of sale crossword puzzles</t>
  </si>
  <si>
    <t>TAX ON BANKING TRANSACTIONS</t>
  </si>
  <si>
    <t>231AB</t>
  </si>
  <si>
    <t>Advance tax on cash withdrawal where the sum total of the payments for cash withdrawal in a day exceeds Rs 50,000.</t>
  </si>
  <si>
    <t>TAX ON FOREIGN DOMESTIC WORKERS</t>
  </si>
  <si>
    <t>231C</t>
  </si>
  <si>
    <t xml:space="preserve">Advance Tax to be collected from the agency, sponsor or the person employing such services of a foreign national as a domestic worker. Tax will be collected by the relevant authority at the time of issuance or renewal of domestic aide visa. </t>
  </si>
  <si>
    <t>PETROLIUM PRODUCTS &amp; CNG STATION</t>
  </si>
  <si>
    <t>156A</t>
  </si>
  <si>
    <t>Payment to petrol pump operator on account of sale of petroleum products</t>
  </si>
  <si>
    <t>234A</t>
  </si>
  <si>
    <t>On the amount of gas bill of a Compressed Natural Gas Station</t>
  </si>
  <si>
    <t>BROKERAGE AND COMMISSION</t>
  </si>
  <si>
    <t>Payment of Commission to Advertising Agents</t>
  </si>
  <si>
    <t>Life Insurance Agents where Commission received is less than Rs, 0.5 Million per annum</t>
  </si>
  <si>
    <t>Persons not covered in 1 &amp; 2 Above</t>
  </si>
  <si>
    <t>PHONE &amp; INTERNET</t>
  </si>
  <si>
    <t>236(1)(a), 236(1)(b)
236(1)(c), 236(1)(d)
236(1)(e)</t>
  </si>
  <si>
    <t>In the case of subscriber of internet, mobile telephone and prepaid internet or telephone card. Percentage of the amount of Bill or sales price of internet pre-paid card or prepaid telephone card or sale of units through any electronic medium or whatever form.</t>
  </si>
  <si>
    <t>SALE BY AUCTION / TENDER</t>
  </si>
  <si>
    <t>236(A)</t>
  </si>
  <si>
    <t>SALE / PURCHASE OF IMMOVABLE PROPERTY</t>
  </si>
  <si>
    <t>236C</t>
  </si>
  <si>
    <t xml:space="preserve">Minimum if property is acquired and disposed off with the same tax  year otherwise adjustable. </t>
  </si>
  <si>
    <t>236K(1)</t>
  </si>
  <si>
    <t>236K(3)</t>
  </si>
  <si>
    <t>Advance Tax on payment of installment in respect of purchase of allotment of immovable property where transfer is to be effected after making payment of all installments</t>
  </si>
  <si>
    <t>In Finance Act 2022, Exemption has been provided from charging of increased rate of 5% to non-filer non_x0002_resident individual holding Pakistan Origin Card  (POC) or National ID Card for Overseas Pakistanis (NICOP) in respect of transactions on which tax is collectible under section 236C and 236K.</t>
  </si>
  <si>
    <t>TV PLAYS &amp; ADVERTISEMENTS</t>
  </si>
  <si>
    <t>236CA (1)</t>
  </si>
  <si>
    <t>Foreign-produced TV drama serial or play</t>
  </si>
  <si>
    <t>Rs. 1,000,000 per episode</t>
  </si>
  <si>
    <t>236CA (2)</t>
  </si>
  <si>
    <t>Foreign-produced TV play (single episode)</t>
  </si>
  <si>
    <t>236CA (3)</t>
  </si>
  <si>
    <t>Advertisement starring foreign actor</t>
  </si>
  <si>
    <t>Rs. 100,000 per second</t>
  </si>
  <si>
    <t>ADVANCE TAX ON SALES OF SPECIFIED GOODS TO DISTRIBUTOR, DEALER &amp; WHOLESALER</t>
  </si>
  <si>
    <t>236G</t>
  </si>
  <si>
    <r>
      <t xml:space="preserve">Advance tax has to be collected from wholesalers, distributors &amp; dealers by manufacture &amp; commercial importer of; </t>
    </r>
    <r>
      <rPr>
        <sz val="10"/>
        <color theme="1"/>
        <rFont val="Calibri"/>
        <family val="2"/>
        <scheme val="minor"/>
      </rPr>
      <t>Electronics, Sugar, Cement, Iron and Steel products, Motorcycles, Pesticides, Cigarettes, Glass, Textile, Beverages, Paint or Foam sector, Pharmaceuticals, Poultry and Animal feed, Edible oil and Ghee, Auto-Parts, Tyers, Varnishes, Chemicals, Cosmetics and IT Equipment.</t>
    </r>
  </si>
  <si>
    <r>
      <t>Fertilizers -</t>
    </r>
    <r>
      <rPr>
        <sz val="10"/>
        <color theme="4" tint="-0.249977111117893"/>
        <rFont val="Calibri"/>
        <family val="2"/>
        <scheme val="minor"/>
      </rPr>
      <t xml:space="preserve"> (Reduced Rate if taxpayer is active in both Sales Tax and Income Tax)</t>
    </r>
  </si>
  <si>
    <t>ADVANCE TAX ON SALES OF SPECIFIED GOODS TO RETAILERS</t>
  </si>
  <si>
    <t>236H</t>
  </si>
  <si>
    <t>Advance tax deducted by Manufacturer, Distributor, Dealer, Wholesaler or Commercial Importer of Electronics, Sugar, Cement, Iron, Steel Products, Motorcycles, Pesticides, Cigarettes, Glass, Textile, Beverages, Paint or Foam sector, Pharmaceuticals, Poultry, Animal feed, Edible oil, Ghee, Auto-parts, Tyers, Varnishes, Chemicals, Cosmetics, IT Equipment</t>
  </si>
  <si>
    <t>AMOUNT REMITTED ABROAD</t>
  </si>
  <si>
    <t>236Y</t>
  </si>
  <si>
    <t>Amount Remitted abroad through credit, debit or prepaid cards</t>
  </si>
  <si>
    <t>TAX ON BONUS SHARES - INCOME FROM OTHER SOURCES</t>
  </si>
  <si>
    <t>236Z</t>
  </si>
  <si>
    <t>Every company will be required to collect tax from each shareholder at the time of issuance of bonus shares</t>
  </si>
  <si>
    <t>The above rates are for general guidance purposes only and should not be construed as a legal provision. The rate card is carefully prepared but no responsibility is taken for the accuracy of this rate card. These rates are subject to revision by authorities from time to time.</t>
  </si>
  <si>
    <t>www.youtube.com/AccountingPro</t>
  </si>
  <si>
    <r>
      <t xml:space="preserve">Sole Premier Resellers of </t>
    </r>
    <r>
      <rPr>
        <b/>
        <sz val="10"/>
        <color theme="1"/>
        <rFont val="Calibri"/>
        <family val="2"/>
        <scheme val="minor"/>
      </rPr>
      <t>Intuit QuickBooks Products</t>
    </r>
    <r>
      <rPr>
        <sz val="10"/>
        <color theme="1"/>
        <rFont val="Calibri"/>
        <family val="2"/>
        <scheme val="minor"/>
      </rPr>
      <t xml:space="preserve"> in Pakistan.</t>
    </r>
  </si>
  <si>
    <t>SALES TAX WITHHOLDING CARD</t>
  </si>
  <si>
    <t>TAX YEAR 2022-23</t>
  </si>
  <si>
    <t>FEDERAL</t>
  </si>
  <si>
    <t>Withholding Agent</t>
  </si>
  <si>
    <t>Supplier Category</t>
  </si>
  <si>
    <t>Rate or extent of Deduction</t>
  </si>
  <si>
    <t>Federal and provincial government departments, Autonomous bodies and public sector organizations, Companies as defined in the Income Tax Ordinance, 2001 (XLIX of 2001)</t>
  </si>
  <si>
    <t>Active Taxpayers</t>
  </si>
  <si>
    <t>1/5th of the sales tax as shown on the Invoice</t>
  </si>
  <si>
    <t>Active Taxpayers registered as a wholesaler, dealer or distributor</t>
  </si>
  <si>
    <t>1/10th of the sales tax as shown on the Invoice</t>
  </si>
  <si>
    <t>Federal and provincial government departments, Autonomous bodies and public sector organizations</t>
  </si>
  <si>
    <t>Persons other than active taxpayers</t>
  </si>
  <si>
    <t>Whole of the tax involved or as applicable to supplies on the basis of gross value of supplies</t>
  </si>
  <si>
    <t>Companies as defined in the Income Tax Ordinance, 2001 (XLIX of 2001) excluding companies exporting surgical instruments</t>
  </si>
  <si>
    <t>5% of gross value of supplies</t>
  </si>
  <si>
    <t>Registered persons as recipient of advertisement services</t>
  </si>
  <si>
    <t>Person providing advertisement services</t>
  </si>
  <si>
    <t>Whole of sales tax applicable</t>
  </si>
  <si>
    <t>Registered persons purchasing cane molasses</t>
  </si>
  <si>
    <t>Registered persons manufacturing lead batteries</t>
  </si>
  <si>
    <t>Persons supplying any kind of lead under chapter 78 (specified PCT Headings) or scrap batteries under chapter 85 (respective PCT headings)</t>
  </si>
  <si>
    <t>75% of the sales tax applicable</t>
  </si>
  <si>
    <t>Online Market Place</t>
  </si>
  <si>
    <t>1% of the gross value of supplies (effective from date notified by FBR)</t>
  </si>
  <si>
    <r>
      <rPr>
        <b/>
        <sz val="10"/>
        <rFont val="Calibri"/>
        <family val="2"/>
        <scheme val="minor"/>
      </rPr>
      <t>No withholding will be made in case of supplies made by;</t>
    </r>
    <r>
      <rPr>
        <sz val="10"/>
        <rFont val="Calibri"/>
        <family val="2"/>
        <scheme val="minor"/>
      </rPr>
      <t xml:space="preserve">
• Supplies made by active taxpayer as defined in STA 1990 to registered person except for advertisement services. • Electrical energy • Natural Gas • Petroleum products as supplied by petroleum production and exploration companies, oil refineries, oil marketing companies and dealer of motor spirit and high-speed diesel. • Vegetable ghee and cooking oil • Telecommunication services • Goods specified in 3rd Sch of ST Act, 1990 • Supplies made by commercial importers who paid VAT at time of import. • Supply of sand, stone, gravel/crush and clay to low-cost housing schemes sponsored or approved by Naya Pakistan Housing and Development Authority.</t>
    </r>
  </si>
  <si>
    <t>PUNJAB</t>
  </si>
  <si>
    <t xml:space="preserve">Offices and departments of Federal Government </t>
  </si>
  <si>
    <t>N/A</t>
  </si>
  <si>
    <t xml:space="preserve">Provincial government and local government, public sector projects </t>
  </si>
  <si>
    <t>Autonomous Bodies</t>
  </si>
  <si>
    <t>Public sector organization</t>
  </si>
  <si>
    <t>Organizations funded by budget of Fed/Prov. Government</t>
  </si>
  <si>
    <t>Recipient of advertisement services registered with PRA or FBR</t>
  </si>
  <si>
    <t>Company resident in Punjab</t>
  </si>
  <si>
    <t>Company having place of business in Punjab</t>
  </si>
  <si>
    <t>PRA registered persons receiving services from unregistered persons</t>
  </si>
  <si>
    <r>
      <rPr>
        <b/>
        <sz val="10"/>
        <rFont val="Calibri"/>
        <family val="2"/>
        <scheme val="minor"/>
      </rPr>
      <t>No withholding will be made in case of supplies made by;</t>
    </r>
    <r>
      <rPr>
        <sz val="10"/>
        <rFont val="Calibri"/>
        <family val="2"/>
        <scheme val="minor"/>
      </rPr>
      <t xml:space="preserve">
• Telecommunication • Banking companies • Courier Companies • Insurance companies (other than re-insurance) • Active Companies (Except Advertisement service providers)</t>
    </r>
  </si>
  <si>
    <t>SINDH</t>
  </si>
  <si>
    <t>20% of sales tax applicable</t>
  </si>
  <si>
    <t xml:space="preserve">Provincial government and local government or district government </t>
  </si>
  <si>
    <t>Company as defined in Sindh Sales tax Act, 2011</t>
  </si>
  <si>
    <t>Registered persons receiving advertisement services (other than advertisement in newspapers and periodicals), auctioneers, renting of immovable property, intercity transport or carriage of goods by road (other than those through pipeline or conduit), advertising agent services from agents who issue release order or book advertisements space in relation to advertisement services. (Use tax fraction formula).</t>
  </si>
  <si>
    <t>SRB-registered persons or insurers receiving or procuring the services provided or rendered by insurance agents or insurance brokers.</t>
  </si>
  <si>
    <t>Persons or passengers using the services of a cab aggregator in relation to the services provided or rendered by the owners or drivers of the motor vehicles using the services of the cab aggregators.</t>
  </si>
  <si>
    <t>Withholding agent receiving taxable services from SRB registered persons where the amount of sales tax is not indicated on the invoice.</t>
  </si>
  <si>
    <t>SRB registered persons receiving services from unregistered persons (use tax fraction formula)</t>
  </si>
  <si>
    <t>Persons receiving or procuring such of the services of contractors and construction as are liable to reduced rate.</t>
  </si>
  <si>
    <r>
      <rPr>
        <b/>
        <sz val="10"/>
        <rFont val="Calibri"/>
        <family val="2"/>
        <scheme val="minor"/>
      </rPr>
      <t xml:space="preserve">Proviso: </t>
    </r>
    <r>
      <rPr>
        <sz val="10"/>
        <rFont val="Calibri"/>
        <family val="2"/>
        <scheme val="minor"/>
      </rPr>
      <t>Provided that a person shall be treated as withholding agent if a Person resident in Sindh or person has a place of business in Sindh.</t>
    </r>
    <r>
      <rPr>
        <b/>
        <sz val="10"/>
        <rFont val="Calibri"/>
        <family val="2"/>
        <scheme val="minor"/>
      </rPr>
      <t xml:space="preserve">
No withholding will be made in case of supplies made by;</t>
    </r>
    <r>
      <rPr>
        <sz val="10"/>
        <rFont val="Calibri"/>
        <family val="2"/>
        <scheme val="minor"/>
      </rPr>
      <t xml:space="preserve">
• Telecommunication • Banking companies • Financial institutions, Insurance companies in relation to its services of life insurance (other than re-insurance) • Port operator     • Airport operator • Terminal operator • Airport ground services</t>
    </r>
  </si>
  <si>
    <t>KHYBER PAKHTUNKHWA</t>
  </si>
  <si>
    <t>All Federal Government Departments and offices and The Departments and Offices of the Ministry of Defense</t>
  </si>
  <si>
    <r>
      <rPr>
        <b/>
        <sz val="10"/>
        <color theme="1"/>
        <rFont val="Calibri"/>
        <family val="2"/>
        <scheme val="minor"/>
      </rPr>
      <t xml:space="preserve">Nature of Services </t>
    </r>
    <r>
      <rPr>
        <sz val="10"/>
        <color theme="1"/>
        <rFont val="Calibri"/>
        <family val="2"/>
        <scheme val="minor"/>
      </rPr>
      <t>• Advertisement services • Services provided by un-registered persons or inactive/non-active persons • Services provided or rendered to Federal or Provincial Government Departments or public sector institutions, organizations, entities, and projects etc. • Services provided in the province of Khyber Pakhtunkhwa by persons from outside the province if such persons are not registered with the Authority. • Services liable to tax under the Act at reduce rate (less than the standard rate of 15%).</t>
    </r>
  </si>
  <si>
    <t>All Departments and Offices of the KPK and other provincial Government including District Government Departments</t>
  </si>
  <si>
    <t>Environment Department of the KPK Government and All Divisional Engineers of the Departments or Irrigation, Public Health Engineering and Communication &amp; Works including the Local and District Government Departments.</t>
  </si>
  <si>
    <t>All public sector organizations, institutes, corporations, universities bodies, boards, projects, ventures entities, enterprises, Institutions authorities of the Federal, Provincial, District or Local Government including special purpose institutions.</t>
  </si>
  <si>
    <t>Companies as defined under sub-section (12) of section 2 of the Act including those located in the jurisdiction of or registered with any other tax authority for the purposes of payment of sales tax in respect of goods or services rendered or provided in the province of Khyber Pakhtunkhwa.</t>
  </si>
  <si>
    <t>all other cases not covered above</t>
  </si>
  <si>
    <t>50% of sales tax applicable</t>
  </si>
  <si>
    <r>
      <rPr>
        <b/>
        <sz val="10"/>
        <rFont val="Calibri"/>
        <family val="2"/>
        <scheme val="minor"/>
      </rPr>
      <t>No withholding will be made in case of supplies made by;</t>
    </r>
    <r>
      <rPr>
        <sz val="10"/>
        <rFont val="Calibri"/>
        <family val="2"/>
        <scheme val="minor"/>
      </rPr>
      <t xml:space="preserve">
The telecommunication services (excluding such services as are provided or received by telecom companies to or from each other) shall not be liable to withholding.</t>
    </r>
  </si>
  <si>
    <t>BALOCHISTAN</t>
  </si>
  <si>
    <t>Offices and departments of Federal Government (Registered including FBR)</t>
  </si>
  <si>
    <t>Provincial government and local or district government (Registered including FBR)</t>
  </si>
  <si>
    <t>Autonomous Bodies (Registered including FBR)</t>
  </si>
  <si>
    <t>Public sector organization (Registered including FBR)</t>
  </si>
  <si>
    <t>Organizations funded by budget of fed/prov government (Registered including FBR)</t>
  </si>
  <si>
    <t>Company (Registered including FBR)</t>
  </si>
  <si>
    <t>Registered persons receiving advertisement services (other than advertisement in newspapers and periodicals), auctioneers, renting of immovable property, intercity transport or carriage of goods by road, services from non-filers or unregistered persons or Persons not resident in Pakistan, services from registered person where invoice does not show sales tax.</t>
  </si>
  <si>
    <r>
      <rPr>
        <b/>
        <sz val="10"/>
        <rFont val="Calibri"/>
        <family val="2"/>
        <scheme val="minor"/>
      </rPr>
      <t xml:space="preserve">Proviso: </t>
    </r>
    <r>
      <rPr>
        <sz val="10"/>
        <rFont val="Calibri"/>
        <family val="2"/>
        <scheme val="minor"/>
      </rPr>
      <t>Provided that a person shall be treated as withholding agent if a Person resident in Balochistan or person has a place of business in Balochistan.</t>
    </r>
    <r>
      <rPr>
        <b/>
        <sz val="10"/>
        <rFont val="Calibri"/>
        <family val="2"/>
        <scheme val="minor"/>
      </rPr>
      <t xml:space="preserve">
No withholding will be made in case of supplies made by;</t>
    </r>
    <r>
      <rPr>
        <sz val="10"/>
        <rFont val="Calibri"/>
        <family val="2"/>
        <scheme val="minor"/>
      </rPr>
      <t xml:space="preserve">
• Telecommunication • Banking companies • Financial institutions, Insurance companies (other than reinsurance) • Port operator • Airport operator • Terminal operator • Airport ground services </t>
    </r>
  </si>
  <si>
    <t>FOR THE TAX YEAR 2024-25</t>
  </si>
  <si>
    <t>2023-24</t>
  </si>
  <si>
    <t>Super Tax</t>
  </si>
  <si>
    <t>Super Tax Surcharge @ 10%</t>
  </si>
  <si>
    <t>Total Income Tax Payable without STC</t>
  </si>
  <si>
    <t>Total Income Tax Payable with STC</t>
  </si>
  <si>
    <t>SUPER TAX SURCHARGE @ 10%</t>
  </si>
  <si>
    <t>TOTAL INCOME TAX PAYABLE WITHOUT STC</t>
  </si>
  <si>
    <t>TOTAL INCOME TAX PAYABLE WITH STC</t>
  </si>
  <si>
    <t>TAX YEAR 2024-25</t>
  </si>
  <si>
    <t>Rs 600,001 to Rs 1,200,000</t>
  </si>
  <si>
    <t>Rs 1,200,001 to Rs 2,200,000</t>
  </si>
  <si>
    <t>Rs 2,200,001 to Rs 3,200,000</t>
  </si>
  <si>
    <t>Rs 3,200,001 to Rs 4,100,000</t>
  </si>
  <si>
    <t>Above Rs 4,100,000</t>
  </si>
  <si>
    <t>Up to Rs 600,000</t>
  </si>
  <si>
    <t>Fixed Tax (Rs)</t>
  </si>
  <si>
    <t>% of the amount exceeding previous limit</t>
  </si>
  <si>
    <t>4AB</t>
  </si>
  <si>
    <t>If taxable income exceeds Rs.10 million, 10% surcharge on the amount of income tax on taxable income shall also be applied. In the case of a 10% surcharge on Salaried Individuals, employers as withholding agent have been made responsible to ensure withholding of this surcharge as well alongside the normal tax deductions as per salary slabs.</t>
  </si>
  <si>
    <t>MONTHLY TAX - FILER</t>
  </si>
  <si>
    <t>MONTHLY TAX - NON - FILER</t>
  </si>
  <si>
    <t>Up to Rs 300,000</t>
  </si>
  <si>
    <t>Rs 300,001 to Rs 600,000</t>
  </si>
  <si>
    <t>Rs 600,001 to Rs 2,000,000</t>
  </si>
  <si>
    <t>Above Rs 2,000,000</t>
  </si>
  <si>
    <t>In case of Individual / AOP</t>
  </si>
  <si>
    <t>100% Increase in case of Non-ATL</t>
  </si>
  <si>
    <r>
      <t xml:space="preserve">Please </t>
    </r>
    <r>
      <rPr>
        <b/>
        <i/>
        <sz val="10"/>
        <color rgb="FFFF0000"/>
        <rFont val="Calibri"/>
        <family val="2"/>
        <scheme val="minor"/>
      </rPr>
      <t>download</t>
    </r>
    <r>
      <rPr>
        <i/>
        <sz val="10"/>
        <color rgb="FFFF0000"/>
        <rFont val="Calibri"/>
        <family val="2"/>
        <scheme val="minor"/>
      </rPr>
      <t xml:space="preserve"> Salary Tax Rates with Tax Calculator for the Year 2024-25 from the following weblink.
https://www.finantax.net</t>
    </r>
  </si>
  <si>
    <t>Any person making sale by public auction / tender of any property or goods shall deduct tax including award of any lease to any person (% of gross sale price)</t>
  </si>
  <si>
    <t>Gross sale price of immovable property on property auction (% of gross sale price)</t>
  </si>
  <si>
    <t xml:space="preserve">Advance Tax on sale of property on gross amount of consideration, where the gross amount of the consideration received does not exceed Rs. 50 million.
</t>
  </si>
  <si>
    <t>The amended bill has made amendments to the proviso of Section 236C where certain persons are
excluded from collection of advance tax under Section 236C on first sale. The list of sellers to whom such provision will not apply is extended to cover:
- War wounded person while in service of Pakistan Armed Forces; or - Federal or Provincial Government; or - an ex-serviceman and serving personnel of armed forces; or - ex-employees or serving personnel of Federal and Provincial Government.</t>
  </si>
  <si>
    <t>4%  / 10%</t>
  </si>
  <si>
    <t>3.5% / 10%</t>
  </si>
  <si>
    <t>3% / 10%</t>
  </si>
  <si>
    <t>ATL but not filed tax return within due date.</t>
  </si>
  <si>
    <t>Advance Tax on purchase of property on purchaser or transferee for registering or attesting transfer of any immovable property where the fair market value does not exceed Rs. 50 million.</t>
  </si>
  <si>
    <t>3% / 12%</t>
  </si>
  <si>
    <t>3.5% / 16%</t>
  </si>
  <si>
    <t>4% / 20%</t>
  </si>
  <si>
    <t>where the gross amount of the consideration received exceeds Rs. 100 million.</t>
  </si>
  <si>
    <t>where the gross amount of the consideration received exceeds Rs. 50 million but does not exceed Rs 100m.</t>
  </si>
  <si>
    <t>Where the fair market value exceeds Rs. 50 million but does not exceed Rs 100m.</t>
  </si>
  <si>
    <t>Where the fair market value exceeds Rs 100m.</t>
  </si>
  <si>
    <t>ADVANCE TAX ON FUNCTION AND GATHERINGS</t>
  </si>
  <si>
    <t>236CB</t>
  </si>
  <si>
    <t>Advance tax on the total amount amount of the bill from a person arranging or holding a function.</t>
  </si>
  <si>
    <t>increase by 100%</t>
  </si>
  <si>
    <t>Alternate Corporate Tax (ACT) Sec-113C</t>
  </si>
  <si>
    <t>Division I</t>
  </si>
  <si>
    <t>TAX ON BUSINESS INDIVIDUALS / ASSOCIATION OF PERSONS</t>
  </si>
  <si>
    <t>Rs 1,200,001 to Rs 1,600,000</t>
  </si>
  <si>
    <t>Rs 1,600,001 to Rs 3,200,000</t>
  </si>
  <si>
    <t>Rs 3,200,001 to Rs 5,600,000</t>
  </si>
  <si>
    <t>Above Rs 5,600,000</t>
  </si>
  <si>
    <t xml:space="preserve">Amended Bill has introduced new section 4AB by virtue of which every business individual, including an Association of Persons (AOP), having taxable income above Rs. 10 Million in a tax year, will be liable to pay surcharge at the rate of 10% of the income tax imposed under Division I of Part I of the First Schedule. </t>
  </si>
  <si>
    <t>Click to download salary tax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</si>
</sst>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Rs. &quot;#,##0_);[Red]\(&quot;Rs. &quot;#,##0\)"/>
    <numFmt numFmtId="43" formatCode="_(* #,##0.00_);_(* \(#,##0.00\);_(* &quot;-&quot;??_);_(@_)"/>
    <numFmt numFmtId="164" formatCode="_(* #,##0_);_(* \(#,##0\);_(* &quot;-&quot;??_);_(@_)"/>
    <numFmt numFmtId="165" formatCode="0.0%"/>
  </numFmts>
  <fonts count="94"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b/>
      <sz val="10"/>
      <name val="Arial"/>
      <family val="2"/>
    </font>
    <font>
      <sz val="10"/>
      <name val="Comic Sans MS"/>
      <family val="4"/>
    </font>
    <font>
      <b/>
      <sz val="9"/>
      <name val="Arial"/>
      <family val="2"/>
    </font>
    <font>
      <b/>
      <sz val="12"/>
      <name val="Verdana"/>
      <family val="2"/>
    </font>
    <font>
      <u/>
      <sz val="11"/>
      <color theme="10"/>
      <name val="Calibri"/>
      <family val="2"/>
      <scheme val="minor"/>
    </font>
    <font>
      <b/>
      <sz val="11"/>
      <color theme="3"/>
      <name val="Calibri"/>
      <family val="2"/>
      <scheme val="minor"/>
    </font>
    <font>
      <b/>
      <sz val="11"/>
      <color rgb="FFFF0000"/>
      <name val="Calibri"/>
      <family val="2"/>
      <scheme val="minor"/>
    </font>
    <font>
      <b/>
      <i/>
      <sz val="11"/>
      <color theme="1"/>
      <name val="Calibri"/>
      <family val="2"/>
      <scheme val="minor"/>
    </font>
    <font>
      <i/>
      <sz val="11"/>
      <color theme="1"/>
      <name val="Calibri"/>
      <family val="2"/>
      <scheme val="minor"/>
    </font>
    <font>
      <i/>
      <sz val="10"/>
      <color theme="1"/>
      <name val="Calibri"/>
      <family val="2"/>
      <scheme val="minor"/>
    </font>
    <font>
      <sz val="9"/>
      <color theme="1"/>
      <name val="Calibri"/>
      <family val="2"/>
      <scheme val="minor"/>
    </font>
    <font>
      <b/>
      <sz val="11"/>
      <name val="Calibri"/>
      <family val="2"/>
      <scheme val="minor"/>
    </font>
    <font>
      <sz val="11"/>
      <name val="Calibri"/>
      <family val="2"/>
      <scheme val="minor"/>
    </font>
    <font>
      <sz val="10"/>
      <name val="Arial"/>
      <family val="2"/>
    </font>
    <font>
      <sz val="8"/>
      <name val="Arial"/>
      <family val="2"/>
    </font>
    <font>
      <b/>
      <sz val="14"/>
      <color theme="1"/>
      <name val="Calibri"/>
      <family val="2"/>
      <scheme val="minor"/>
    </font>
    <font>
      <b/>
      <sz val="11"/>
      <color rgb="FF00B050"/>
      <name val="Calibri"/>
      <family val="2"/>
      <scheme val="minor"/>
    </font>
    <font>
      <sz val="11"/>
      <color theme="1"/>
      <name val="Verdana"/>
      <family val="2"/>
    </font>
    <font>
      <b/>
      <sz val="10"/>
      <color indexed="9"/>
      <name val="Verdana"/>
      <family val="2"/>
    </font>
    <font>
      <b/>
      <sz val="9"/>
      <name val="Verdana"/>
      <family val="2"/>
    </font>
    <font>
      <b/>
      <sz val="8"/>
      <name val="Verdana"/>
      <family val="2"/>
    </font>
    <font>
      <sz val="8"/>
      <name val="Verdana"/>
      <family val="2"/>
    </font>
    <font>
      <sz val="10"/>
      <name val="Verdana"/>
      <family val="2"/>
    </font>
    <font>
      <sz val="8"/>
      <color theme="1"/>
      <name val="Verdana"/>
      <family val="2"/>
    </font>
    <font>
      <sz val="10"/>
      <color theme="1"/>
      <name val="Verdana"/>
      <family val="2"/>
    </font>
    <font>
      <b/>
      <sz val="10"/>
      <name val="Verdana"/>
      <family val="2"/>
    </font>
    <font>
      <b/>
      <sz val="10"/>
      <color rgb="FFFF0000"/>
      <name val="Verdana"/>
      <family val="2"/>
    </font>
    <font>
      <b/>
      <sz val="14"/>
      <color indexed="10"/>
      <name val="Verdana"/>
      <family val="2"/>
    </font>
    <font>
      <b/>
      <sz val="10"/>
      <color theme="1"/>
      <name val="Verdana"/>
      <family val="2"/>
    </font>
    <font>
      <b/>
      <sz val="16"/>
      <color indexed="10"/>
      <name val="Verdana"/>
      <family val="2"/>
    </font>
    <font>
      <b/>
      <sz val="10"/>
      <color theme="3"/>
      <name val="Verdana"/>
      <family val="2"/>
    </font>
    <font>
      <b/>
      <sz val="8"/>
      <color theme="1"/>
      <name val="Verdana"/>
      <family val="2"/>
    </font>
    <font>
      <b/>
      <sz val="10.5"/>
      <color theme="1"/>
      <name val="Calibri"/>
      <family val="2"/>
      <scheme val="minor"/>
    </font>
    <font>
      <b/>
      <sz val="14"/>
      <color rgb="FFFF0000"/>
      <name val="Calibri"/>
      <family val="2"/>
      <scheme val="minor"/>
    </font>
    <font>
      <b/>
      <sz val="15"/>
      <color rgb="FFFF0000"/>
      <name val="Calibri"/>
      <family val="2"/>
      <scheme val="minor"/>
    </font>
    <font>
      <sz val="15"/>
      <color rgb="FFFF0000"/>
      <name val="Calibri"/>
      <family val="2"/>
      <scheme val="minor"/>
    </font>
    <font>
      <b/>
      <sz val="12"/>
      <color theme="0"/>
      <name val="Arial"/>
      <family val="2"/>
    </font>
    <font>
      <sz val="8"/>
      <color theme="1"/>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b/>
      <sz val="10"/>
      <color rgb="FFFF0000"/>
      <name val="Calibri"/>
      <family val="2"/>
      <scheme val="minor"/>
    </font>
    <font>
      <b/>
      <sz val="10"/>
      <color theme="3"/>
      <name val="Calibri"/>
      <family val="2"/>
      <scheme val="minor"/>
    </font>
    <font>
      <sz val="10"/>
      <name val="Calibri"/>
      <family val="2"/>
      <scheme val="minor"/>
    </font>
    <font>
      <b/>
      <sz val="16"/>
      <name val="Arial"/>
      <family val="2"/>
    </font>
    <font>
      <sz val="14"/>
      <color theme="1"/>
      <name val="Calibri"/>
      <family val="2"/>
      <scheme val="minor"/>
    </font>
    <font>
      <b/>
      <sz val="14"/>
      <name val="Arial"/>
      <family val="2"/>
    </font>
    <font>
      <b/>
      <sz val="14"/>
      <name val="Calibri"/>
      <family val="2"/>
      <scheme val="minor"/>
    </font>
    <font>
      <b/>
      <sz val="20"/>
      <color rgb="FFFF0000"/>
      <name val="Calibri"/>
      <family val="2"/>
      <scheme val="minor"/>
    </font>
    <font>
      <b/>
      <sz val="10"/>
      <color rgb="FFFF0000"/>
      <name val="Arial"/>
      <family val="2"/>
    </font>
    <font>
      <b/>
      <sz val="13"/>
      <color rgb="FFFF0000"/>
      <name val="Arial"/>
      <family val="2"/>
    </font>
    <font>
      <b/>
      <u/>
      <sz val="20"/>
      <color rgb="FFC00000"/>
      <name val="Century"/>
      <family val="1"/>
    </font>
    <font>
      <u/>
      <sz val="11"/>
      <color rgb="FFC00000"/>
      <name val="Calibri"/>
      <family val="2"/>
      <scheme val="minor"/>
    </font>
    <font>
      <b/>
      <sz val="12"/>
      <color rgb="FFC00000"/>
      <name val="Calibri"/>
      <family val="2"/>
      <scheme val="minor"/>
    </font>
    <font>
      <b/>
      <sz val="14"/>
      <color theme="0"/>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2"/>
      <color theme="0"/>
      <name val="Verdana"/>
      <family val="2"/>
    </font>
    <font>
      <b/>
      <sz val="11"/>
      <color theme="0"/>
      <name val="Verdana"/>
      <family val="2"/>
    </font>
    <font>
      <b/>
      <sz val="16"/>
      <color rgb="FFFF0000"/>
      <name val="Verdana"/>
      <family val="2"/>
    </font>
    <font>
      <b/>
      <sz val="9"/>
      <color rgb="FFFF0000"/>
      <name val="Calibri"/>
      <family val="2"/>
      <scheme val="minor"/>
    </font>
    <font>
      <i/>
      <sz val="10"/>
      <color rgb="FFC00000"/>
      <name val="Calibri"/>
      <family val="2"/>
      <scheme val="minor"/>
    </font>
    <font>
      <b/>
      <sz val="9"/>
      <color theme="1"/>
      <name val="Calibri"/>
      <family val="2"/>
      <scheme val="minor"/>
    </font>
    <font>
      <i/>
      <sz val="10"/>
      <color theme="0"/>
      <name val="Calibri"/>
      <family val="2"/>
      <scheme val="minor"/>
    </font>
    <font>
      <b/>
      <sz val="16"/>
      <color rgb="FFFF0000"/>
      <name val="Calibri"/>
      <family val="2"/>
      <scheme val="minor"/>
    </font>
    <font>
      <sz val="8"/>
      <name val="Calibri"/>
      <family val="2"/>
      <scheme val="minor"/>
    </font>
    <font>
      <b/>
      <sz val="11"/>
      <color theme="0"/>
      <name val="Calibri"/>
      <family val="2"/>
      <scheme val="minor"/>
    </font>
    <font>
      <b/>
      <sz val="13"/>
      <color rgb="FFFF0000"/>
      <name val="Calibri"/>
      <family val="2"/>
      <scheme val="minor"/>
    </font>
    <font>
      <b/>
      <sz val="20"/>
      <color rgb="FF002060"/>
      <name val="Century"/>
      <family val="1"/>
    </font>
    <font>
      <b/>
      <u/>
      <sz val="20"/>
      <color rgb="FF002060"/>
      <name val="Century"/>
      <family val="1"/>
    </font>
    <font>
      <b/>
      <sz val="10"/>
      <color theme="0"/>
      <name val="Calibri"/>
      <family val="2"/>
      <scheme val="minor"/>
    </font>
    <font>
      <sz val="8"/>
      <color theme="0"/>
      <name val="Calibri"/>
      <family val="2"/>
      <scheme val="minor"/>
    </font>
    <font>
      <b/>
      <sz val="12"/>
      <color theme="3"/>
      <name val="Calibri"/>
      <family val="2"/>
      <scheme val="minor"/>
    </font>
    <font>
      <b/>
      <sz val="11"/>
      <color theme="0"/>
      <name val="Arial"/>
      <family val="2"/>
    </font>
    <font>
      <b/>
      <i/>
      <sz val="12"/>
      <color theme="0"/>
      <name val="Calibri"/>
      <family val="2"/>
      <scheme val="minor"/>
    </font>
    <font>
      <b/>
      <sz val="12"/>
      <color theme="0"/>
      <name val="Calibri"/>
      <family val="2"/>
      <scheme val="minor"/>
    </font>
    <font>
      <sz val="10"/>
      <color theme="4" tint="-0.249977111117893"/>
      <name val="Calibri"/>
      <family val="2"/>
      <scheme val="minor"/>
    </font>
    <font>
      <b/>
      <sz val="10"/>
      <name val="Calibri"/>
      <family val="2"/>
      <scheme val="minor"/>
    </font>
    <font>
      <b/>
      <i/>
      <sz val="10"/>
      <color theme="4" tint="-0.249977111117893"/>
      <name val="Calibri"/>
      <family val="2"/>
      <scheme val="minor"/>
    </font>
    <font>
      <b/>
      <sz val="10"/>
      <color theme="4" tint="-0.249977111117893"/>
      <name val="Calibri"/>
      <family val="2"/>
      <scheme val="minor"/>
    </font>
    <font>
      <b/>
      <sz val="20"/>
      <color rgb="FFFF0000"/>
      <name val="Century"/>
      <family val="1"/>
    </font>
    <font>
      <b/>
      <i/>
      <sz val="9"/>
      <color theme="1"/>
      <name val="Calibri"/>
      <family val="2"/>
      <scheme val="minor"/>
    </font>
    <font>
      <i/>
      <sz val="10"/>
      <name val="Calibri"/>
      <family val="2"/>
      <scheme val="minor"/>
    </font>
    <font>
      <b/>
      <u/>
      <sz val="18"/>
      <color rgb="FFFF0000"/>
      <name val="Century"/>
      <family val="1"/>
    </font>
    <font>
      <b/>
      <sz val="12"/>
      <color rgb="FFFF0000"/>
      <name val="Calibri"/>
      <family val="2"/>
      <scheme val="minor"/>
    </font>
    <font>
      <b/>
      <sz val="12"/>
      <name val="Calibri"/>
      <family val="2"/>
      <scheme val="minor"/>
    </font>
    <font>
      <b/>
      <i/>
      <sz val="10"/>
      <color rgb="FFFF0000"/>
      <name val="Calibri"/>
      <family val="2"/>
      <scheme val="minor"/>
    </font>
    <font>
      <i/>
      <sz val="10"/>
      <color rgb="FFFF0000"/>
      <name val="Calibri"/>
      <family val="2"/>
      <scheme val="minor"/>
    </font>
    <font>
      <b/>
      <i/>
      <sz val="9"/>
      <color rgb="FFFF0000"/>
      <name val="Calibri"/>
      <family val="2"/>
      <scheme val="minor"/>
    </font>
  </fonts>
  <fills count="2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3"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007635"/>
        <bgColor indexed="64"/>
      </patternFill>
    </fill>
    <fill>
      <patternFill patternType="solid">
        <fgColor rgb="FF002060"/>
        <bgColor indexed="64"/>
      </patternFill>
    </fill>
    <fill>
      <patternFill patternType="solid">
        <fgColor rgb="FF00B050"/>
        <bgColor indexed="64"/>
      </patternFill>
    </fill>
    <fill>
      <patternFill patternType="solid">
        <fgColor theme="1" tint="0.499984740745262"/>
        <bgColor indexed="64"/>
      </patternFill>
    </fill>
    <fill>
      <patternFill patternType="solid">
        <fgColor theme="7" tint="-0.499984740745262"/>
        <bgColor indexed="64"/>
      </patternFill>
    </fill>
    <fill>
      <patternFill patternType="solid">
        <fgColor theme="2"/>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590">
    <xf numFmtId="0" fontId="0" fillId="0" borderId="0" xfId="0"/>
    <xf numFmtId="0" fontId="0" fillId="2" borderId="0" xfId="0" applyFill="1" applyProtection="1">
      <protection hidden="1"/>
    </xf>
    <xf numFmtId="0" fontId="3" fillId="2" borderId="0" xfId="0" applyFont="1" applyFill="1" applyAlignment="1" applyProtection="1">
      <alignment horizontal="center"/>
      <protection hidden="1"/>
    </xf>
    <xf numFmtId="164" fontId="6" fillId="4" borderId="7" xfId="0" applyNumberFormat="1" applyFont="1" applyFill="1" applyBorder="1" applyAlignment="1" applyProtection="1">
      <alignment horizontal="center" vertical="center" wrapText="1"/>
      <protection hidden="1"/>
    </xf>
    <xf numFmtId="164" fontId="6" fillId="4" borderId="10" xfId="0" applyNumberFormat="1" applyFont="1" applyFill="1" applyBorder="1" applyAlignment="1" applyProtection="1">
      <alignment horizontal="center" vertical="center" wrapText="1"/>
      <protection hidden="1"/>
    </xf>
    <xf numFmtId="0" fontId="2" fillId="2" borderId="0" xfId="0" applyFont="1" applyFill="1" applyProtection="1">
      <protection hidden="1"/>
    </xf>
    <xf numFmtId="164" fontId="2" fillId="2" borderId="7" xfId="1" applyNumberFormat="1" applyFont="1" applyFill="1" applyBorder="1" applyProtection="1">
      <protection locked="0" hidden="1"/>
    </xf>
    <xf numFmtId="164" fontId="0" fillId="2" borderId="7" xfId="1" applyNumberFormat="1" applyFont="1" applyFill="1" applyBorder="1" applyProtection="1">
      <protection locked="0" hidden="1"/>
    </xf>
    <xf numFmtId="164" fontId="0" fillId="2" borderId="7" xfId="1" applyNumberFormat="1" applyFont="1" applyFill="1" applyBorder="1" applyProtection="1">
      <protection hidden="1"/>
    </xf>
    <xf numFmtId="164" fontId="2" fillId="3" borderId="7" xfId="1" applyNumberFormat="1" applyFont="1" applyFill="1" applyBorder="1" applyProtection="1">
      <protection hidden="1"/>
    </xf>
    <xf numFmtId="0" fontId="2" fillId="4" borderId="0" xfId="0" applyFont="1" applyFill="1" applyProtection="1">
      <protection hidden="1"/>
    </xf>
    <xf numFmtId="0" fontId="0" fillId="4" borderId="0" xfId="0" applyFill="1" applyProtection="1">
      <protection hidden="1"/>
    </xf>
    <xf numFmtId="0" fontId="0" fillId="2" borderId="5" xfId="0" applyFill="1" applyBorder="1" applyProtection="1">
      <protection hidden="1"/>
    </xf>
    <xf numFmtId="164" fontId="2" fillId="2" borderId="0" xfId="1" applyNumberFormat="1" applyFont="1" applyFill="1" applyProtection="1">
      <protection hidden="1"/>
    </xf>
    <xf numFmtId="164" fontId="0" fillId="2" borderId="0" xfId="1" applyNumberFormat="1" applyFont="1" applyFill="1" applyProtection="1">
      <protection hidden="1"/>
    </xf>
    <xf numFmtId="49" fontId="0" fillId="2" borderId="0" xfId="0" applyNumberFormat="1" applyFill="1" applyAlignment="1" applyProtection="1">
      <alignment wrapText="1"/>
      <protection hidden="1"/>
    </xf>
    <xf numFmtId="164" fontId="0" fillId="2" borderId="0" xfId="0" applyNumberFormat="1" applyFill="1" applyProtection="1">
      <protection hidden="1"/>
    </xf>
    <xf numFmtId="164" fontId="2" fillId="2" borderId="12" xfId="0" applyNumberFormat="1" applyFont="1" applyFill="1" applyBorder="1" applyProtection="1">
      <protection hidden="1"/>
    </xf>
    <xf numFmtId="164" fontId="2" fillId="2" borderId="16" xfId="0" applyNumberFormat="1" applyFont="1" applyFill="1" applyBorder="1" applyProtection="1">
      <protection hidden="1"/>
    </xf>
    <xf numFmtId="0" fontId="10" fillId="2" borderId="0" xfId="0" applyFont="1" applyFill="1" applyProtection="1">
      <protection hidden="1"/>
    </xf>
    <xf numFmtId="0" fontId="0" fillId="0" borderId="0" xfId="0" applyProtection="1">
      <protection hidden="1"/>
    </xf>
    <xf numFmtId="0" fontId="4" fillId="2" borderId="7" xfId="0" applyFont="1" applyFill="1" applyBorder="1" applyProtection="1">
      <protection hidden="1"/>
    </xf>
    <xf numFmtId="0" fontId="4" fillId="2" borderId="7"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protection hidden="1"/>
    </xf>
    <xf numFmtId="164" fontId="5" fillId="2" borderId="7" xfId="1" applyNumberFormat="1" applyFont="1" applyFill="1" applyBorder="1" applyProtection="1">
      <protection hidden="1"/>
    </xf>
    <xf numFmtId="10" fontId="0" fillId="2" borderId="7" xfId="2" applyNumberFormat="1" applyFont="1" applyFill="1" applyBorder="1" applyProtection="1">
      <protection hidden="1"/>
    </xf>
    <xf numFmtId="43" fontId="0" fillId="2" borderId="0" xfId="0" applyNumberFormat="1" applyFill="1" applyProtection="1">
      <protection hidden="1"/>
    </xf>
    <xf numFmtId="0" fontId="13" fillId="2" borderId="0" xfId="0" applyFont="1" applyFill="1" applyAlignment="1" applyProtection="1">
      <alignment vertical="justify" wrapText="1" shrinkToFit="1"/>
      <protection hidden="1"/>
    </xf>
    <xf numFmtId="0" fontId="12" fillId="2" borderId="0" xfId="0" applyFont="1" applyFill="1" applyProtection="1">
      <protection hidden="1"/>
    </xf>
    <xf numFmtId="164" fontId="2" fillId="2" borderId="0" xfId="1" applyNumberFormat="1" applyFont="1" applyFill="1" applyBorder="1" applyProtection="1">
      <protection hidden="1"/>
    </xf>
    <xf numFmtId="164" fontId="0" fillId="2" borderId="0" xfId="1" applyNumberFormat="1" applyFont="1" applyFill="1" applyBorder="1" applyProtection="1">
      <protection hidden="1"/>
    </xf>
    <xf numFmtId="0" fontId="0" fillId="2" borderId="9" xfId="0" applyFill="1" applyBorder="1" applyProtection="1">
      <protection hidden="1"/>
    </xf>
    <xf numFmtId="0" fontId="13" fillId="2" borderId="9" xfId="0" applyFont="1" applyFill="1" applyBorder="1" applyAlignment="1" applyProtection="1">
      <alignment vertical="justify" wrapText="1" shrinkToFit="1"/>
      <protection hidden="1"/>
    </xf>
    <xf numFmtId="0" fontId="12" fillId="2" borderId="9" xfId="0" applyFont="1" applyFill="1" applyBorder="1" applyProtection="1">
      <protection hidden="1"/>
    </xf>
    <xf numFmtId="0" fontId="0" fillId="2" borderId="4" xfId="0" applyFill="1" applyBorder="1" applyProtection="1">
      <protection hidden="1"/>
    </xf>
    <xf numFmtId="0" fontId="0" fillId="2" borderId="6" xfId="0" applyFill="1" applyBorder="1" applyProtection="1">
      <protection hidden="1"/>
    </xf>
    <xf numFmtId="0" fontId="3" fillId="2" borderId="8" xfId="0" applyFont="1" applyFill="1" applyBorder="1" applyAlignment="1" applyProtection="1">
      <alignment horizontal="center"/>
      <protection hidden="1"/>
    </xf>
    <xf numFmtId="0" fontId="0" fillId="2" borderId="8" xfId="0" applyFill="1" applyBorder="1" applyProtection="1">
      <protection hidden="1"/>
    </xf>
    <xf numFmtId="0" fontId="2" fillId="2" borderId="8" xfId="0" applyFont="1" applyFill="1" applyBorder="1" applyProtection="1">
      <protection hidden="1"/>
    </xf>
    <xf numFmtId="0" fontId="0" fillId="2" borderId="2" xfId="0" applyFill="1" applyBorder="1" applyProtection="1">
      <protection hidden="1"/>
    </xf>
    <xf numFmtId="0" fontId="0" fillId="2" borderId="3" xfId="0" applyFill="1" applyBorder="1" applyProtection="1">
      <protection hidden="1"/>
    </xf>
    <xf numFmtId="0" fontId="9" fillId="2" borderId="8" xfId="3" applyFont="1" applyFill="1" applyBorder="1" applyProtection="1">
      <protection hidden="1"/>
    </xf>
    <xf numFmtId="0" fontId="2" fillId="2" borderId="1" xfId="0" applyFont="1" applyFill="1" applyBorder="1" applyProtection="1">
      <protection hidden="1"/>
    </xf>
    <xf numFmtId="0" fontId="18" fillId="0" borderId="0" xfId="0" applyFont="1"/>
    <xf numFmtId="164" fontId="5" fillId="0" borderId="0" xfId="1" applyNumberFormat="1" applyFont="1" applyFill="1" applyBorder="1" applyProtection="1">
      <protection hidden="1"/>
    </xf>
    <xf numFmtId="0" fontId="16" fillId="2" borderId="11" xfId="0" applyFont="1" applyFill="1" applyBorder="1"/>
    <xf numFmtId="0" fontId="15" fillId="2" borderId="23" xfId="0" applyFont="1" applyFill="1" applyBorder="1" applyAlignment="1">
      <alignment horizontal="center"/>
    </xf>
    <xf numFmtId="0" fontId="15" fillId="2" borderId="24" xfId="0" applyFont="1" applyFill="1" applyBorder="1" applyAlignment="1">
      <alignment horizont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164" fontId="4" fillId="0" borderId="7" xfId="1" applyNumberFormat="1" applyFont="1" applyBorder="1" applyProtection="1">
      <protection hidden="1"/>
    </xf>
    <xf numFmtId="10" fontId="4" fillId="0" borderId="7" xfId="2" applyNumberFormat="1" applyFont="1" applyBorder="1" applyProtection="1">
      <protection hidden="1"/>
    </xf>
    <xf numFmtId="164" fontId="4" fillId="0" borderId="19" xfId="1" applyNumberFormat="1" applyFont="1" applyBorder="1" applyProtection="1">
      <protection hidden="1"/>
    </xf>
    <xf numFmtId="0" fontId="14" fillId="2" borderId="11" xfId="0" applyFont="1" applyFill="1" applyBorder="1" applyAlignment="1" applyProtection="1">
      <alignment wrapText="1"/>
      <protection hidden="1"/>
    </xf>
    <xf numFmtId="10" fontId="2" fillId="2" borderId="7" xfId="2" applyNumberFormat="1" applyFont="1" applyFill="1" applyBorder="1" applyProtection="1">
      <protection hidden="1"/>
    </xf>
    <xf numFmtId="164" fontId="2" fillId="2" borderId="7" xfId="1" applyNumberFormat="1" applyFont="1" applyFill="1" applyBorder="1" applyProtection="1">
      <protection hidden="1"/>
    </xf>
    <xf numFmtId="0" fontId="7" fillId="0" borderId="0" xfId="0" applyFont="1" applyProtection="1">
      <protection hidden="1"/>
    </xf>
    <xf numFmtId="0" fontId="21" fillId="2" borderId="0" xfId="0" applyFont="1" applyFill="1" applyProtection="1">
      <protection hidden="1"/>
    </xf>
    <xf numFmtId="0" fontId="21" fillId="0" borderId="0" xfId="0" applyFont="1"/>
    <xf numFmtId="0" fontId="23" fillId="0" borderId="1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9" xfId="0" applyFont="1" applyBorder="1" applyAlignment="1">
      <alignment horizontal="center" vertical="center" wrapText="1"/>
    </xf>
    <xf numFmtId="0" fontId="21" fillId="0" borderId="0" xfId="0" applyFont="1" applyAlignment="1">
      <alignment wrapText="1"/>
    </xf>
    <xf numFmtId="164" fontId="21" fillId="0" borderId="0" xfId="1" applyNumberFormat="1" applyFont="1"/>
    <xf numFmtId="164" fontId="21" fillId="0" borderId="0" xfId="0" applyNumberFormat="1" applyFont="1"/>
    <xf numFmtId="164" fontId="26" fillId="0" borderId="0" xfId="0" applyNumberFormat="1" applyFont="1"/>
    <xf numFmtId="164" fontId="21" fillId="2" borderId="20" xfId="1" applyNumberFormat="1" applyFont="1" applyFill="1" applyBorder="1"/>
    <xf numFmtId="164" fontId="24" fillId="0" borderId="35" xfId="1" applyNumberFormat="1" applyFont="1" applyBorder="1" applyProtection="1">
      <protection hidden="1"/>
    </xf>
    <xf numFmtId="10" fontId="24" fillId="0" borderId="35" xfId="2" applyNumberFormat="1" applyFont="1" applyBorder="1" applyProtection="1">
      <protection hidden="1"/>
    </xf>
    <xf numFmtId="164" fontId="24" fillId="0" borderId="36" xfId="1" applyNumberFormat="1" applyFont="1" applyBorder="1" applyProtection="1">
      <protection hidden="1"/>
    </xf>
    <xf numFmtId="164" fontId="21" fillId="2" borderId="0" xfId="1" applyNumberFormat="1" applyFont="1" applyFill="1" applyBorder="1" applyProtection="1"/>
    <xf numFmtId="10" fontId="29" fillId="2" borderId="0" xfId="2" applyNumberFormat="1" applyFont="1" applyFill="1" applyBorder="1" applyProtection="1"/>
    <xf numFmtId="164" fontId="29" fillId="2" borderId="21" xfId="1" applyNumberFormat="1" applyFont="1" applyFill="1" applyBorder="1" applyProtection="1"/>
    <xf numFmtId="164" fontId="21" fillId="2" borderId="25" xfId="1" applyNumberFormat="1" applyFont="1" applyFill="1" applyBorder="1"/>
    <xf numFmtId="164" fontId="21" fillId="2" borderId="26" xfId="1" applyNumberFormat="1" applyFont="1" applyFill="1" applyBorder="1" applyProtection="1"/>
    <xf numFmtId="164" fontId="21" fillId="0" borderId="0" xfId="1" applyNumberFormat="1" applyFont="1" applyBorder="1"/>
    <xf numFmtId="164" fontId="29" fillId="0" borderId="0" xfId="0" applyNumberFormat="1" applyFont="1"/>
    <xf numFmtId="43" fontId="21" fillId="0" borderId="0" xfId="1" applyFont="1" applyBorder="1"/>
    <xf numFmtId="0" fontId="32" fillId="2" borderId="1" xfId="0" applyFont="1" applyFill="1" applyBorder="1" applyProtection="1">
      <protection hidden="1"/>
    </xf>
    <xf numFmtId="0" fontId="28" fillId="2" borderId="2" xfId="0" applyFont="1" applyFill="1" applyBorder="1" applyProtection="1">
      <protection hidden="1"/>
    </xf>
    <xf numFmtId="0" fontId="28" fillId="2" borderId="3" xfId="0" applyFont="1" applyFill="1" applyBorder="1" applyProtection="1">
      <protection hidden="1"/>
    </xf>
    <xf numFmtId="164" fontId="33" fillId="0" borderId="0" xfId="1" applyNumberFormat="1" applyFont="1" applyBorder="1" applyProtection="1">
      <protection hidden="1"/>
    </xf>
    <xf numFmtId="0" fontId="32" fillId="2" borderId="8" xfId="0" applyFont="1" applyFill="1" applyBorder="1" applyProtection="1">
      <protection hidden="1"/>
    </xf>
    <xf numFmtId="0" fontId="28" fillId="2" borderId="0" xfId="0" applyFont="1" applyFill="1" applyProtection="1">
      <protection hidden="1"/>
    </xf>
    <xf numFmtId="0" fontId="28" fillId="2" borderId="9" xfId="0" applyFont="1" applyFill="1" applyBorder="1" applyProtection="1">
      <protection hidden="1"/>
    </xf>
    <xf numFmtId="0" fontId="28" fillId="2" borderId="8" xfId="0" applyFont="1" applyFill="1" applyBorder="1" applyProtection="1">
      <protection hidden="1"/>
    </xf>
    <xf numFmtId="43" fontId="21" fillId="0" borderId="0" xfId="1" applyFont="1"/>
    <xf numFmtId="0" fontId="34" fillId="2" borderId="8" xfId="3" applyFont="1" applyFill="1" applyBorder="1" applyProtection="1">
      <protection hidden="1"/>
    </xf>
    <xf numFmtId="0" fontId="21" fillId="2" borderId="8" xfId="0" applyFont="1" applyFill="1" applyBorder="1" applyProtection="1">
      <protection hidden="1"/>
    </xf>
    <xf numFmtId="0" fontId="21" fillId="2" borderId="9" xfId="0" applyFont="1" applyFill="1" applyBorder="1" applyProtection="1">
      <protection hidden="1"/>
    </xf>
    <xf numFmtId="0" fontId="21" fillId="2" borderId="4" xfId="0" applyFont="1" applyFill="1" applyBorder="1" applyProtection="1">
      <protection hidden="1"/>
    </xf>
    <xf numFmtId="0" fontId="21" fillId="2" borderId="5" xfId="0" applyFont="1" applyFill="1" applyBorder="1" applyProtection="1">
      <protection hidden="1"/>
    </xf>
    <xf numFmtId="0" fontId="21" fillId="2" borderId="6" xfId="0" applyFont="1" applyFill="1" applyBorder="1" applyProtection="1">
      <protection hidden="1"/>
    </xf>
    <xf numFmtId="0" fontId="25" fillId="0" borderId="0" xfId="0" applyFont="1"/>
    <xf numFmtId="0" fontId="27" fillId="0" borderId="0" xfId="0" applyFont="1"/>
    <xf numFmtId="0" fontId="24" fillId="0" borderId="0" xfId="0" applyFont="1"/>
    <xf numFmtId="0" fontId="24" fillId="0" borderId="0" xfId="0" applyFont="1" applyAlignment="1">
      <alignment horizontal="center" vertical="center" wrapText="1"/>
    </xf>
    <xf numFmtId="0" fontId="24" fillId="0" borderId="0" xfId="0" applyFont="1" applyAlignment="1">
      <alignment horizontal="center"/>
    </xf>
    <xf numFmtId="164" fontId="25" fillId="2" borderId="7" xfId="1" applyNumberFormat="1" applyFont="1" applyFill="1" applyBorder="1" applyProtection="1">
      <protection hidden="1"/>
    </xf>
    <xf numFmtId="164" fontId="27" fillId="2" borderId="7" xfId="1" applyNumberFormat="1" applyFont="1" applyFill="1" applyBorder="1" applyProtection="1">
      <protection hidden="1"/>
    </xf>
    <xf numFmtId="10" fontId="27" fillId="2" borderId="7" xfId="2" applyNumberFormat="1" applyFont="1" applyFill="1" applyBorder="1" applyProtection="1">
      <protection hidden="1"/>
    </xf>
    <xf numFmtId="164" fontId="27" fillId="0" borderId="0" xfId="1" applyNumberFormat="1" applyFont="1" applyBorder="1"/>
    <xf numFmtId="0" fontId="35" fillId="0" borderId="0" xfId="0" applyFont="1"/>
    <xf numFmtId="164" fontId="25" fillId="0" borderId="0" xfId="1" applyNumberFormat="1" applyFont="1" applyFill="1" applyBorder="1" applyProtection="1">
      <protection hidden="1"/>
    </xf>
    <xf numFmtId="10" fontId="27" fillId="0" borderId="0" xfId="2" applyNumberFormat="1" applyFont="1" applyBorder="1"/>
    <xf numFmtId="0" fontId="29" fillId="0" borderId="0" xfId="0" applyFont="1" applyAlignment="1">
      <alignment horizontal="center"/>
    </xf>
    <xf numFmtId="164" fontId="26" fillId="0" borderId="0" xfId="1" applyNumberFormat="1" applyFont="1" applyFill="1" applyBorder="1" applyProtection="1">
      <protection hidden="1"/>
    </xf>
    <xf numFmtId="10" fontId="0" fillId="0" borderId="0" xfId="2" applyNumberFormat="1" applyFont="1" applyBorder="1" applyProtection="1">
      <protection hidden="1"/>
    </xf>
    <xf numFmtId="164" fontId="0" fillId="0" borderId="0" xfId="1" applyNumberFormat="1" applyFont="1" applyBorder="1" applyProtection="1">
      <protection hidden="1"/>
    </xf>
    <xf numFmtId="0" fontId="4" fillId="0" borderId="20" xfId="0" applyFont="1" applyBorder="1" applyAlignment="1" applyProtection="1">
      <alignment horizontal="center"/>
      <protection hidden="1"/>
    </xf>
    <xf numFmtId="10" fontId="0" fillId="0" borderId="21" xfId="2" applyNumberFormat="1" applyFont="1" applyBorder="1" applyProtection="1">
      <protection hidden="1"/>
    </xf>
    <xf numFmtId="0" fontId="4" fillId="0" borderId="25" xfId="0" applyFont="1" applyBorder="1" applyAlignment="1" applyProtection="1">
      <alignment horizontal="center"/>
      <protection hidden="1"/>
    </xf>
    <xf numFmtId="164" fontId="5" fillId="0" borderId="26" xfId="1" applyNumberFormat="1" applyFont="1" applyFill="1" applyBorder="1" applyProtection="1">
      <protection hidden="1"/>
    </xf>
    <xf numFmtId="10" fontId="0" fillId="0" borderId="26" xfId="2" applyNumberFormat="1" applyFont="1" applyBorder="1" applyProtection="1">
      <protection hidden="1"/>
    </xf>
    <xf numFmtId="164" fontId="0" fillId="0" borderId="26" xfId="1" applyNumberFormat="1" applyFont="1" applyBorder="1" applyProtection="1">
      <protection hidden="1"/>
    </xf>
    <xf numFmtId="10" fontId="0" fillId="0" borderId="28" xfId="2" applyNumberFormat="1" applyFont="1" applyBorder="1" applyProtection="1">
      <protection hidden="1"/>
    </xf>
    <xf numFmtId="0" fontId="4" fillId="7" borderId="37" xfId="0" applyFont="1" applyFill="1" applyBorder="1" applyProtection="1">
      <protection hidden="1"/>
    </xf>
    <xf numFmtId="0" fontId="4" fillId="7" borderId="38" xfId="0" applyFont="1" applyFill="1" applyBorder="1" applyAlignment="1" applyProtection="1">
      <alignment horizontal="center" vertical="center" wrapText="1"/>
      <protection hidden="1"/>
    </xf>
    <xf numFmtId="0" fontId="4" fillId="7" borderId="39" xfId="0" applyFont="1" applyFill="1" applyBorder="1" applyAlignment="1" applyProtection="1">
      <alignment horizontal="center" vertical="center" wrapText="1"/>
      <protection hidden="1"/>
    </xf>
    <xf numFmtId="0" fontId="36" fillId="2" borderId="0" xfId="0" applyFont="1" applyFill="1" applyProtection="1">
      <protection hidden="1"/>
    </xf>
    <xf numFmtId="0" fontId="0" fillId="2" borderId="0" xfId="0" applyFill="1"/>
    <xf numFmtId="164" fontId="2" fillId="2" borderId="0" xfId="0" applyNumberFormat="1" applyFont="1" applyFill="1" applyProtection="1">
      <protection hidden="1"/>
    </xf>
    <xf numFmtId="0" fontId="38" fillId="2" borderId="37" xfId="0" applyFont="1" applyFill="1" applyBorder="1" applyProtection="1">
      <protection hidden="1"/>
    </xf>
    <xf numFmtId="0" fontId="39" fillId="2" borderId="38" xfId="0" applyFont="1" applyFill="1" applyBorder="1" applyProtection="1">
      <protection hidden="1"/>
    </xf>
    <xf numFmtId="164" fontId="37" fillId="2" borderId="43" xfId="0" applyNumberFormat="1" applyFont="1" applyFill="1" applyBorder="1" applyProtection="1">
      <protection hidden="1"/>
    </xf>
    <xf numFmtId="164" fontId="38" fillId="0" borderId="12" xfId="1" applyNumberFormat="1" applyFont="1" applyFill="1" applyBorder="1" applyProtection="1">
      <protection hidden="1"/>
    </xf>
    <xf numFmtId="0" fontId="2" fillId="7" borderId="5" xfId="0" applyFont="1" applyFill="1" applyBorder="1" applyProtection="1">
      <protection hidden="1"/>
    </xf>
    <xf numFmtId="0" fontId="0" fillId="7" borderId="5" xfId="0" applyFill="1" applyBorder="1" applyProtection="1">
      <protection hidden="1"/>
    </xf>
    <xf numFmtId="10" fontId="0" fillId="2" borderId="0" xfId="2" applyNumberFormat="1" applyFont="1" applyFill="1" applyBorder="1" applyProtection="1">
      <protection hidden="1"/>
    </xf>
    <xf numFmtId="0" fontId="37" fillId="2" borderId="37" xfId="0" applyFont="1" applyFill="1" applyBorder="1" applyProtection="1">
      <protection hidden="1"/>
    </xf>
    <xf numFmtId="0" fontId="19" fillId="2" borderId="38" xfId="0" applyFont="1" applyFill="1" applyBorder="1" applyProtection="1">
      <protection hidden="1"/>
    </xf>
    <xf numFmtId="0" fontId="25" fillId="2" borderId="10" xfId="0" applyFont="1" applyFill="1" applyBorder="1" applyAlignment="1">
      <alignment horizontal="center" vertical="center"/>
    </xf>
    <xf numFmtId="164" fontId="27" fillId="2" borderId="23" xfId="0" applyNumberFormat="1" applyFont="1" applyFill="1" applyBorder="1" applyAlignment="1">
      <alignment horizontal="center" vertical="center"/>
    </xf>
    <xf numFmtId="0" fontId="4" fillId="0" borderId="40" xfId="0" applyFont="1" applyBorder="1" applyAlignment="1" applyProtection="1">
      <alignment horizontal="center"/>
      <protection hidden="1"/>
    </xf>
    <xf numFmtId="164" fontId="5" fillId="0" borderId="41" xfId="1" applyNumberFormat="1" applyFont="1" applyFill="1" applyBorder="1" applyProtection="1">
      <protection hidden="1"/>
    </xf>
    <xf numFmtId="10" fontId="0" fillId="0" borderId="41" xfId="2" applyNumberFormat="1" applyFont="1" applyBorder="1" applyProtection="1">
      <protection hidden="1"/>
    </xf>
    <xf numFmtId="164" fontId="0" fillId="0" borderId="41" xfId="1" applyNumberFormat="1" applyFont="1" applyBorder="1" applyProtection="1">
      <protection hidden="1"/>
    </xf>
    <xf numFmtId="10" fontId="0" fillId="0" borderId="42" xfId="2" applyNumberFormat="1" applyFont="1" applyBorder="1" applyProtection="1">
      <protection hidden="1"/>
    </xf>
    <xf numFmtId="0" fontId="41" fillId="2" borderId="7" xfId="0" applyFont="1" applyFill="1" applyBorder="1" applyAlignment="1">
      <alignment horizontal="center" vertical="center"/>
    </xf>
    <xf numFmtId="0" fontId="41" fillId="2" borderId="0" xfId="0" applyFont="1" applyFill="1" applyAlignment="1">
      <alignment horizontal="center" vertical="center"/>
    </xf>
    <xf numFmtId="0" fontId="42" fillId="2" borderId="7" xfId="0" applyFont="1" applyFill="1" applyBorder="1" applyAlignment="1">
      <alignment vertical="top" wrapText="1"/>
    </xf>
    <xf numFmtId="0" fontId="42" fillId="2" borderId="7" xfId="0" applyFont="1" applyFill="1" applyBorder="1" applyAlignment="1">
      <alignment horizontal="left" vertical="top" wrapText="1"/>
    </xf>
    <xf numFmtId="0" fontId="44" fillId="2" borderId="7" xfId="0" applyFont="1" applyFill="1" applyBorder="1" applyAlignment="1">
      <alignment vertical="top" wrapText="1"/>
    </xf>
    <xf numFmtId="0" fontId="45" fillId="2" borderId="0" xfId="0" applyFont="1" applyFill="1" applyAlignment="1">
      <alignment horizontal="right" vertical="top" wrapText="1"/>
    </xf>
    <xf numFmtId="0" fontId="42" fillId="2" borderId="0" xfId="0" applyFont="1" applyFill="1" applyAlignment="1" applyProtection="1">
      <alignment horizontal="left" vertical="top" wrapText="1"/>
      <protection hidden="1"/>
    </xf>
    <xf numFmtId="0" fontId="42" fillId="0" borderId="0" xfId="0" applyFont="1" applyAlignment="1">
      <alignment horizontal="left" vertical="top" wrapText="1"/>
    </xf>
    <xf numFmtId="0" fontId="42" fillId="2" borderId="0" xfId="0" applyFont="1" applyFill="1" applyAlignment="1" applyProtection="1">
      <alignment vertical="top" wrapText="1"/>
      <protection hidden="1"/>
    </xf>
    <xf numFmtId="0" fontId="42" fillId="0" borderId="0" xfId="0" applyFont="1" applyAlignment="1">
      <alignment vertical="top" wrapText="1"/>
    </xf>
    <xf numFmtId="0" fontId="44" fillId="2" borderId="7" xfId="0" applyFont="1" applyFill="1" applyBorder="1" applyAlignment="1">
      <alignment horizontal="left" vertical="top" wrapText="1"/>
    </xf>
    <xf numFmtId="0" fontId="42" fillId="2" borderId="0" xfId="0" applyFont="1" applyFill="1" applyAlignment="1" applyProtection="1">
      <alignment horizontal="left" vertical="top"/>
      <protection hidden="1"/>
    </xf>
    <xf numFmtId="0" fontId="41" fillId="2" borderId="7" xfId="0" applyFont="1" applyFill="1" applyBorder="1" applyAlignment="1">
      <alignment horizontal="center" vertical="center" wrapText="1"/>
    </xf>
    <xf numFmtId="164" fontId="49" fillId="2" borderId="20" xfId="1" applyNumberFormat="1" applyFont="1" applyFill="1" applyBorder="1"/>
    <xf numFmtId="164" fontId="49" fillId="2" borderId="0" xfId="1" applyNumberFormat="1" applyFont="1" applyFill="1" applyBorder="1" applyProtection="1"/>
    <xf numFmtId="10" fontId="50" fillId="2" borderId="0" xfId="2" applyNumberFormat="1" applyFont="1" applyFill="1" applyBorder="1" applyProtection="1"/>
    <xf numFmtId="0" fontId="49" fillId="0" borderId="0" xfId="0" applyFont="1"/>
    <xf numFmtId="164" fontId="49" fillId="2" borderId="25" xfId="1" applyNumberFormat="1" applyFont="1" applyFill="1" applyBorder="1"/>
    <xf numFmtId="164" fontId="49" fillId="2" borderId="26" xfId="1" applyNumberFormat="1" applyFont="1" applyFill="1" applyBorder="1" applyProtection="1"/>
    <xf numFmtId="164" fontId="19" fillId="2" borderId="26" xfId="1" applyNumberFormat="1" applyFont="1" applyFill="1" applyBorder="1" applyAlignment="1" applyProtection="1">
      <alignment horizontal="right"/>
    </xf>
    <xf numFmtId="0" fontId="42" fillId="2" borderId="0" xfId="0" applyFont="1" applyFill="1" applyAlignment="1" applyProtection="1">
      <alignment horizontal="center" vertical="top"/>
      <protection hidden="1"/>
    </xf>
    <xf numFmtId="0" fontId="42" fillId="2" borderId="0" xfId="0" applyFont="1" applyFill="1" applyAlignment="1" applyProtection="1">
      <alignment horizontal="center" vertical="top" wrapText="1"/>
      <protection hidden="1"/>
    </xf>
    <xf numFmtId="10" fontId="42" fillId="0" borderId="0" xfId="2" applyNumberFormat="1" applyFont="1" applyAlignment="1">
      <alignment horizontal="center" vertical="top"/>
    </xf>
    <xf numFmtId="10" fontId="42" fillId="0" borderId="7" xfId="2" applyNumberFormat="1" applyFont="1" applyFill="1" applyBorder="1" applyAlignment="1">
      <alignment horizontal="center" vertical="top"/>
    </xf>
    <xf numFmtId="0" fontId="42" fillId="0" borderId="0" xfId="0" applyFont="1" applyAlignment="1">
      <alignment horizontal="left" vertical="top"/>
    </xf>
    <xf numFmtId="0" fontId="10" fillId="2" borderId="8" xfId="3" applyFont="1" applyFill="1" applyBorder="1" applyProtection="1">
      <protection hidden="1"/>
    </xf>
    <xf numFmtId="0" fontId="30" fillId="2" borderId="8" xfId="3" applyFont="1" applyFill="1" applyBorder="1" applyProtection="1">
      <protection hidden="1"/>
    </xf>
    <xf numFmtId="0" fontId="44" fillId="2" borderId="7" xfId="0" applyFont="1" applyFill="1" applyBorder="1" applyAlignment="1">
      <alignment horizontal="center" vertical="top"/>
    </xf>
    <xf numFmtId="0" fontId="44" fillId="2" borderId="7" xfId="0" applyFont="1" applyFill="1" applyBorder="1" applyAlignment="1">
      <alignment horizontal="left" vertical="top"/>
    </xf>
    <xf numFmtId="10" fontId="42" fillId="2" borderId="7" xfId="2" applyNumberFormat="1" applyFont="1" applyFill="1" applyBorder="1" applyAlignment="1">
      <alignment horizontal="center" vertical="top"/>
    </xf>
    <xf numFmtId="164" fontId="50" fillId="9" borderId="19" xfId="1" applyNumberFormat="1" applyFont="1" applyFill="1" applyBorder="1" applyProtection="1">
      <protection hidden="1"/>
    </xf>
    <xf numFmtId="164" fontId="53" fillId="6" borderId="46" xfId="0" applyNumberFormat="1" applyFont="1" applyFill="1" applyBorder="1" applyAlignment="1">
      <alignment horizontal="left" vertical="center" wrapText="1"/>
    </xf>
    <xf numFmtId="0" fontId="42" fillId="2" borderId="7" xfId="0" applyFont="1" applyFill="1" applyBorder="1" applyAlignment="1">
      <alignment horizontal="left" vertical="top" wrapText="1" indent="1"/>
    </xf>
    <xf numFmtId="0" fontId="44" fillId="2" borderId="7" xfId="0" applyFont="1" applyFill="1" applyBorder="1" applyAlignment="1">
      <alignment horizontal="center" vertical="top" wrapText="1"/>
    </xf>
    <xf numFmtId="0" fontId="44" fillId="0" borderId="0" xfId="0" applyFont="1" applyAlignment="1">
      <alignment horizontal="center" vertical="top"/>
    </xf>
    <xf numFmtId="10" fontId="42" fillId="2" borderId="7" xfId="2" applyNumberFormat="1" applyFont="1" applyFill="1" applyBorder="1" applyAlignment="1">
      <alignment horizontal="center" vertical="top" wrapText="1"/>
    </xf>
    <xf numFmtId="0" fontId="52" fillId="2" borderId="0" xfId="0" applyFont="1" applyFill="1" applyAlignment="1">
      <alignment vertical="center"/>
    </xf>
    <xf numFmtId="0" fontId="42" fillId="2" borderId="0" xfId="0" applyFont="1" applyFill="1" applyAlignment="1">
      <alignment horizontal="left" vertical="top"/>
    </xf>
    <xf numFmtId="10" fontId="45" fillId="2" borderId="0" xfId="3" applyNumberFormat="1" applyFont="1" applyFill="1" applyBorder="1" applyAlignment="1">
      <alignment horizontal="center" vertical="top"/>
    </xf>
    <xf numFmtId="0" fontId="44" fillId="2" borderId="0" xfId="0" applyFont="1" applyFill="1" applyAlignment="1">
      <alignment horizontal="center" vertical="top"/>
    </xf>
    <xf numFmtId="0" fontId="55" fillId="2" borderId="0" xfId="0" applyFont="1" applyFill="1" applyAlignment="1">
      <alignment horizontal="center" vertical="center"/>
    </xf>
    <xf numFmtId="0" fontId="49" fillId="2" borderId="0" xfId="0" applyFont="1" applyFill="1" applyAlignment="1">
      <alignment horizontal="center" vertical="center"/>
    </xf>
    <xf numFmtId="0" fontId="49" fillId="0" borderId="0" xfId="0" applyFont="1" applyAlignment="1">
      <alignment horizontal="center" vertical="center"/>
    </xf>
    <xf numFmtId="0" fontId="41" fillId="2" borderId="7" xfId="0" applyFont="1" applyFill="1" applyBorder="1" applyAlignment="1">
      <alignment vertical="center"/>
    </xf>
    <xf numFmtId="164" fontId="60" fillId="2" borderId="7" xfId="1" applyNumberFormat="1" applyFont="1" applyFill="1" applyBorder="1" applyProtection="1">
      <protection locked="0" hidden="1"/>
    </xf>
    <xf numFmtId="164" fontId="60" fillId="2" borderId="7" xfId="1" applyNumberFormat="1" applyFont="1" applyFill="1" applyBorder="1" applyProtection="1">
      <protection hidden="1"/>
    </xf>
    <xf numFmtId="164" fontId="2" fillId="10" borderId="7" xfId="1" applyNumberFormat="1" applyFont="1" applyFill="1" applyBorder="1" applyProtection="1">
      <protection hidden="1"/>
    </xf>
    <xf numFmtId="164" fontId="59" fillId="10" borderId="7" xfId="1" applyNumberFormat="1" applyFont="1" applyFill="1" applyBorder="1" applyProtection="1">
      <protection hidden="1"/>
    </xf>
    <xf numFmtId="164" fontId="59" fillId="7" borderId="7" xfId="1" applyNumberFormat="1" applyFont="1" applyFill="1" applyBorder="1" applyProtection="1">
      <protection locked="0" hidden="1"/>
    </xf>
    <xf numFmtId="10" fontId="0" fillId="2" borderId="0" xfId="2" applyNumberFormat="1" applyFont="1" applyFill="1" applyProtection="1">
      <protection hidden="1"/>
    </xf>
    <xf numFmtId="0" fontId="13" fillId="2" borderId="0" xfId="0" applyFont="1" applyFill="1" applyProtection="1">
      <protection hidden="1"/>
    </xf>
    <xf numFmtId="0" fontId="9" fillId="2" borderId="0" xfId="3" applyFont="1" applyFill="1" applyBorder="1" applyProtection="1">
      <protection hidden="1"/>
    </xf>
    <xf numFmtId="0" fontId="10" fillId="2" borderId="0" xfId="3" applyFont="1" applyFill="1" applyBorder="1" applyProtection="1">
      <protection hidden="1"/>
    </xf>
    <xf numFmtId="0" fontId="20" fillId="2" borderId="0" xfId="0" applyFont="1" applyFill="1" applyProtection="1">
      <protection hidden="1"/>
    </xf>
    <xf numFmtId="0" fontId="3" fillId="2" borderId="9" xfId="0" applyFont="1" applyFill="1" applyBorder="1" applyAlignment="1" applyProtection="1">
      <alignment horizontal="center"/>
      <protection hidden="1"/>
    </xf>
    <xf numFmtId="0" fontId="9" fillId="2" borderId="5" xfId="3" applyFont="1" applyFill="1" applyBorder="1" applyProtection="1">
      <protection hidden="1"/>
    </xf>
    <xf numFmtId="0" fontId="0" fillId="12" borderId="0" xfId="0" applyFill="1" applyProtection="1">
      <protection hidden="1"/>
    </xf>
    <xf numFmtId="164" fontId="0" fillId="12" borderId="0" xfId="0" applyNumberFormat="1" applyFill="1" applyProtection="1">
      <protection hidden="1"/>
    </xf>
    <xf numFmtId="0" fontId="0" fillId="11" borderId="0" xfId="0" applyFill="1" applyProtection="1">
      <protection hidden="1"/>
    </xf>
    <xf numFmtId="164" fontId="0" fillId="11" borderId="0" xfId="0" applyNumberFormat="1" applyFill="1" applyProtection="1">
      <protection hidden="1"/>
    </xf>
    <xf numFmtId="164" fontId="59" fillId="2" borderId="7" xfId="1" applyNumberFormat="1" applyFont="1" applyFill="1" applyBorder="1" applyProtection="1">
      <protection hidden="1"/>
    </xf>
    <xf numFmtId="0" fontId="61" fillId="2" borderId="0" xfId="0" applyFont="1" applyFill="1" applyProtection="1">
      <protection hidden="1"/>
    </xf>
    <xf numFmtId="164" fontId="61" fillId="2" borderId="0" xfId="0" applyNumberFormat="1" applyFont="1" applyFill="1" applyProtection="1">
      <protection hidden="1"/>
    </xf>
    <xf numFmtId="0" fontId="14" fillId="2" borderId="11" xfId="0" applyFont="1" applyFill="1" applyBorder="1" applyAlignment="1">
      <alignment horizontal="left" wrapText="1" indent="1"/>
    </xf>
    <xf numFmtId="0" fontId="7" fillId="10" borderId="1" xfId="0" applyFont="1" applyFill="1" applyBorder="1" applyProtection="1">
      <protection hidden="1"/>
    </xf>
    <xf numFmtId="0" fontId="40" fillId="10" borderId="2" xfId="0" applyFont="1" applyFill="1" applyBorder="1" applyProtection="1">
      <protection hidden="1"/>
    </xf>
    <xf numFmtId="0" fontId="40" fillId="10" borderId="3" xfId="0" applyFont="1" applyFill="1" applyBorder="1" applyProtection="1">
      <protection hidden="1"/>
    </xf>
    <xf numFmtId="0" fontId="7" fillId="10" borderId="13" xfId="0" applyFont="1" applyFill="1" applyBorder="1" applyProtection="1">
      <protection hidden="1"/>
    </xf>
    <xf numFmtId="0" fontId="40" fillId="10" borderId="14" xfId="0" applyFont="1" applyFill="1" applyBorder="1" applyProtection="1">
      <protection hidden="1"/>
    </xf>
    <xf numFmtId="0" fontId="40" fillId="10" borderId="15" xfId="0" applyFont="1" applyFill="1" applyBorder="1" applyProtection="1">
      <protection hidden="1"/>
    </xf>
    <xf numFmtId="0" fontId="3" fillId="2" borderId="1" xfId="0" applyFont="1" applyFill="1" applyBorder="1" applyAlignment="1" applyProtection="1">
      <alignment horizontal="center"/>
      <protection hidden="1"/>
    </xf>
    <xf numFmtId="0" fontId="3" fillId="2" borderId="2"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0" fontId="11" fillId="2" borderId="8" xfId="0" applyFont="1" applyFill="1" applyBorder="1" applyProtection="1">
      <protection hidden="1"/>
    </xf>
    <xf numFmtId="164" fontId="6" fillId="10" borderId="7" xfId="0" applyNumberFormat="1" applyFont="1" applyFill="1" applyBorder="1" applyAlignment="1" applyProtection="1">
      <alignment horizontal="center" vertical="center" wrapText="1"/>
      <protection hidden="1"/>
    </xf>
    <xf numFmtId="164" fontId="6" fillId="10" borderId="10" xfId="0" applyNumberFormat="1" applyFont="1" applyFill="1" applyBorder="1" applyAlignment="1" applyProtection="1">
      <alignment horizontal="center" vertical="center" wrapText="1"/>
      <protection hidden="1"/>
    </xf>
    <xf numFmtId="164" fontId="59" fillId="6" borderId="7" xfId="1" applyNumberFormat="1" applyFont="1" applyFill="1" applyBorder="1" applyProtection="1">
      <protection locked="0" hidden="1"/>
    </xf>
    <xf numFmtId="0" fontId="67" fillId="2" borderId="11" xfId="0" applyFont="1" applyFill="1" applyBorder="1" applyAlignment="1" applyProtection="1">
      <alignment horizontal="right" wrapText="1"/>
      <protection hidden="1"/>
    </xf>
    <xf numFmtId="0" fontId="13" fillId="2" borderId="8" xfId="0" applyFont="1" applyFill="1" applyBorder="1" applyAlignment="1" applyProtection="1">
      <alignment vertical="justify" wrapText="1" shrinkToFit="1"/>
      <protection hidden="1"/>
    </xf>
    <xf numFmtId="0" fontId="13" fillId="2" borderId="8" xfId="0" applyFont="1" applyFill="1" applyBorder="1" applyProtection="1">
      <protection hidden="1"/>
    </xf>
    <xf numFmtId="9" fontId="0" fillId="2" borderId="0" xfId="2" applyFont="1" applyFill="1" applyProtection="1">
      <protection hidden="1"/>
    </xf>
    <xf numFmtId="0" fontId="20" fillId="2" borderId="8" xfId="0" applyFont="1" applyFill="1" applyBorder="1" applyProtection="1">
      <protection hidden="1"/>
    </xf>
    <xf numFmtId="0" fontId="9" fillId="2" borderId="4" xfId="3" applyFont="1" applyFill="1" applyBorder="1" applyProtection="1">
      <protection hidden="1"/>
    </xf>
    <xf numFmtId="0" fontId="7" fillId="13" borderId="1" xfId="0" applyFont="1" applyFill="1" applyBorder="1" applyProtection="1">
      <protection hidden="1"/>
    </xf>
    <xf numFmtId="0" fontId="3" fillId="13" borderId="2" xfId="0" applyFont="1" applyFill="1" applyBorder="1" applyProtection="1">
      <protection hidden="1"/>
    </xf>
    <xf numFmtId="0" fontId="3" fillId="13" borderId="3" xfId="0" applyFont="1" applyFill="1" applyBorder="1" applyProtection="1">
      <protection hidden="1"/>
    </xf>
    <xf numFmtId="0" fontId="7" fillId="13" borderId="13" xfId="0" applyFont="1" applyFill="1" applyBorder="1" applyProtection="1">
      <protection hidden="1"/>
    </xf>
    <xf numFmtId="0" fontId="3" fillId="13" borderId="14" xfId="0" applyFont="1" applyFill="1" applyBorder="1" applyProtection="1">
      <protection hidden="1"/>
    </xf>
    <xf numFmtId="0" fontId="3" fillId="13" borderId="15" xfId="0" applyFont="1" applyFill="1" applyBorder="1" applyProtection="1">
      <protection hidden="1"/>
    </xf>
    <xf numFmtId="164" fontId="6" fillId="14" borderId="7" xfId="0" applyNumberFormat="1" applyFont="1" applyFill="1" applyBorder="1" applyAlignment="1" applyProtection="1">
      <alignment horizontal="center" vertical="center" wrapText="1"/>
      <protection hidden="1"/>
    </xf>
    <xf numFmtId="164" fontId="6" fillId="14" borderId="10" xfId="0" applyNumberFormat="1" applyFont="1" applyFill="1" applyBorder="1" applyAlignment="1" applyProtection="1">
      <alignment horizontal="center" vertical="center" wrapText="1"/>
      <protection hidden="1"/>
    </xf>
    <xf numFmtId="164" fontId="2" fillId="6" borderId="7" xfId="1" applyNumberFormat="1" applyFont="1" applyFill="1" applyBorder="1" applyProtection="1">
      <protection locked="0" hidden="1"/>
    </xf>
    <xf numFmtId="164" fontId="0" fillId="6" borderId="7" xfId="1" applyNumberFormat="1" applyFont="1" applyFill="1" applyBorder="1" applyProtection="1">
      <protection locked="0" hidden="1"/>
    </xf>
    <xf numFmtId="164" fontId="2" fillId="15" borderId="7" xfId="1" applyNumberFormat="1" applyFont="1" applyFill="1" applyBorder="1" applyProtection="1">
      <protection hidden="1"/>
    </xf>
    <xf numFmtId="9" fontId="0" fillId="2" borderId="0" xfId="2" applyFont="1" applyFill="1" applyBorder="1" applyProtection="1">
      <protection hidden="1"/>
    </xf>
    <xf numFmtId="164" fontId="69" fillId="15" borderId="12" xfId="1" applyNumberFormat="1" applyFont="1" applyFill="1" applyBorder="1" applyProtection="1">
      <protection hidden="1"/>
    </xf>
    <xf numFmtId="164" fontId="10" fillId="2" borderId="7" xfId="1" applyNumberFormat="1" applyFont="1" applyFill="1" applyBorder="1" applyProtection="1">
      <protection hidden="1"/>
    </xf>
    <xf numFmtId="164" fontId="10" fillId="2" borderId="12" xfId="0" applyNumberFormat="1" applyFont="1" applyFill="1" applyBorder="1" applyProtection="1">
      <protection hidden="1"/>
    </xf>
    <xf numFmtId="0" fontId="7" fillId="17" borderId="1" xfId="0" applyFont="1" applyFill="1" applyBorder="1" applyProtection="1">
      <protection hidden="1"/>
    </xf>
    <xf numFmtId="0" fontId="3" fillId="17" borderId="2" xfId="0" applyFont="1" applyFill="1" applyBorder="1" applyProtection="1">
      <protection hidden="1"/>
    </xf>
    <xf numFmtId="0" fontId="3" fillId="17" borderId="3" xfId="0" applyFont="1" applyFill="1" applyBorder="1" applyProtection="1">
      <protection hidden="1"/>
    </xf>
    <xf numFmtId="0" fontId="7" fillId="17" borderId="13" xfId="0" applyFont="1" applyFill="1" applyBorder="1" applyProtection="1">
      <protection hidden="1"/>
    </xf>
    <xf numFmtId="0" fontId="3" fillId="17" borderId="14" xfId="0" applyFont="1" applyFill="1" applyBorder="1" applyProtection="1">
      <protection hidden="1"/>
    </xf>
    <xf numFmtId="0" fontId="3" fillId="17" borderId="15" xfId="0" applyFont="1" applyFill="1" applyBorder="1" applyProtection="1">
      <protection hidden="1"/>
    </xf>
    <xf numFmtId="164" fontId="6" fillId="17" borderId="7" xfId="0" applyNumberFormat="1" applyFont="1" applyFill="1" applyBorder="1" applyAlignment="1" applyProtection="1">
      <alignment horizontal="center" vertical="center" wrapText="1"/>
      <protection hidden="1"/>
    </xf>
    <xf numFmtId="164" fontId="6" fillId="17" borderId="10" xfId="0" applyNumberFormat="1" applyFont="1" applyFill="1" applyBorder="1" applyAlignment="1" applyProtection="1">
      <alignment horizontal="center" vertical="center" wrapText="1"/>
      <protection hidden="1"/>
    </xf>
    <xf numFmtId="164" fontId="2" fillId="18" borderId="7" xfId="1" applyNumberFormat="1" applyFont="1" applyFill="1" applyBorder="1" applyProtection="1">
      <protection locked="0" hidden="1"/>
    </xf>
    <xf numFmtId="164" fontId="0" fillId="18" borderId="7" xfId="1" applyNumberFormat="1" applyFont="1" applyFill="1" applyBorder="1" applyProtection="1">
      <protection locked="0" hidden="1"/>
    </xf>
    <xf numFmtId="164" fontId="2" fillId="17" borderId="7" xfId="1" applyNumberFormat="1" applyFont="1" applyFill="1" applyBorder="1" applyProtection="1">
      <protection hidden="1"/>
    </xf>
    <xf numFmtId="164" fontId="10" fillId="2" borderId="0" xfId="1" applyNumberFormat="1" applyFont="1" applyFill="1" applyBorder="1" applyProtection="1">
      <protection hidden="1"/>
    </xf>
    <xf numFmtId="164" fontId="10" fillId="2" borderId="12" xfId="1" applyNumberFormat="1" applyFont="1" applyFill="1" applyBorder="1" applyProtection="1">
      <protection hidden="1"/>
    </xf>
    <xf numFmtId="164" fontId="47" fillId="2" borderId="7" xfId="1" applyNumberFormat="1" applyFont="1" applyFill="1" applyBorder="1" applyAlignment="1" applyProtection="1">
      <alignment horizontal="center" vertical="justify" wrapText="1" shrinkToFit="1"/>
      <protection hidden="1"/>
    </xf>
    <xf numFmtId="164" fontId="47" fillId="2" borderId="15" xfId="1" applyNumberFormat="1" applyFont="1" applyFill="1" applyBorder="1" applyAlignment="1" applyProtection="1">
      <alignment horizontal="center" vertical="justify" wrapText="1" shrinkToFit="1"/>
      <protection hidden="1"/>
    </xf>
    <xf numFmtId="38" fontId="70" fillId="2" borderId="15" xfId="1" applyNumberFormat="1" applyFont="1" applyFill="1" applyBorder="1" applyAlignment="1" applyProtection="1">
      <alignment vertical="justify" wrapText="1" shrinkToFit="1"/>
      <protection hidden="1"/>
    </xf>
    <xf numFmtId="0" fontId="56" fillId="2" borderId="0" xfId="3" applyFont="1" applyFill="1" applyBorder="1" applyAlignment="1">
      <alignment horizontal="right" vertical="center"/>
    </xf>
    <xf numFmtId="0" fontId="57" fillId="2" borderId="0" xfId="0" applyFont="1" applyFill="1" applyAlignment="1">
      <alignment horizontal="right" vertical="center"/>
    </xf>
    <xf numFmtId="0" fontId="41" fillId="2" borderId="23" xfId="0" applyFont="1" applyFill="1" applyBorder="1" applyAlignment="1">
      <alignment horizontal="center" vertical="center"/>
    </xf>
    <xf numFmtId="0" fontId="58" fillId="19" borderId="10" xfId="0" applyFont="1" applyFill="1" applyBorder="1" applyAlignment="1">
      <alignment horizontal="center" vertical="center"/>
    </xf>
    <xf numFmtId="0" fontId="58" fillId="19" borderId="10" xfId="0" applyFont="1" applyFill="1" applyBorder="1" applyAlignment="1">
      <alignment horizontal="center" vertical="center" wrapText="1"/>
    </xf>
    <xf numFmtId="10" fontId="58" fillId="19" borderId="10" xfId="2" applyNumberFormat="1" applyFont="1" applyFill="1" applyBorder="1" applyAlignment="1">
      <alignment horizontal="center" vertical="center"/>
    </xf>
    <xf numFmtId="0" fontId="76" fillId="20" borderId="7" xfId="0" applyFont="1" applyFill="1" applyBorder="1" applyAlignment="1">
      <alignment horizontal="center" vertical="center"/>
    </xf>
    <xf numFmtId="0" fontId="77" fillId="2" borderId="0" xfId="0" applyFont="1" applyFill="1" applyAlignment="1" applyProtection="1">
      <alignment horizontal="left" vertical="top"/>
      <protection hidden="1"/>
    </xf>
    <xf numFmtId="0" fontId="62" fillId="19" borderId="1" xfId="0" applyFont="1" applyFill="1" applyBorder="1" applyProtection="1">
      <protection hidden="1"/>
    </xf>
    <xf numFmtId="0" fontId="40" fillId="19" borderId="2" xfId="0" applyFont="1" applyFill="1" applyBorder="1" applyProtection="1">
      <protection hidden="1"/>
    </xf>
    <xf numFmtId="0" fontId="40" fillId="19" borderId="3" xfId="0" applyFont="1" applyFill="1" applyBorder="1" applyProtection="1">
      <protection hidden="1"/>
    </xf>
    <xf numFmtId="0" fontId="62" fillId="19" borderId="13" xfId="0" applyFont="1" applyFill="1" applyBorder="1" applyProtection="1">
      <protection hidden="1"/>
    </xf>
    <xf numFmtId="0" fontId="40" fillId="19" borderId="14" xfId="0" applyFont="1" applyFill="1" applyBorder="1" applyProtection="1">
      <protection hidden="1"/>
    </xf>
    <xf numFmtId="0" fontId="40" fillId="19" borderId="15" xfId="0" applyFont="1" applyFill="1" applyBorder="1" applyProtection="1">
      <protection hidden="1"/>
    </xf>
    <xf numFmtId="164" fontId="78" fillId="19" borderId="7" xfId="0" applyNumberFormat="1" applyFont="1" applyFill="1" applyBorder="1" applyAlignment="1" applyProtection="1">
      <alignment horizontal="center" vertical="center" wrapText="1"/>
      <protection hidden="1"/>
    </xf>
    <xf numFmtId="164" fontId="78" fillId="19" borderId="10" xfId="0" applyNumberFormat="1" applyFont="1" applyFill="1" applyBorder="1" applyAlignment="1" applyProtection="1">
      <alignment horizontal="center" vertical="center" wrapText="1"/>
      <protection hidden="1"/>
    </xf>
    <xf numFmtId="0" fontId="44" fillId="2" borderId="11" xfId="0" applyFont="1" applyFill="1" applyBorder="1" applyAlignment="1">
      <alignment horizontal="center" vertical="top" wrapText="1"/>
    </xf>
    <xf numFmtId="0" fontId="41" fillId="2" borderId="23" xfId="0" applyFont="1" applyFill="1" applyBorder="1" applyAlignment="1">
      <alignment horizontal="center" vertical="center" wrapText="1"/>
    </xf>
    <xf numFmtId="0" fontId="73" fillId="2" borderId="0" xfId="0" applyFont="1" applyFill="1" applyAlignment="1">
      <alignment vertical="center"/>
    </xf>
    <xf numFmtId="0" fontId="74" fillId="2" borderId="0" xfId="0" applyFont="1" applyFill="1" applyAlignment="1">
      <alignment vertical="center"/>
    </xf>
    <xf numFmtId="0" fontId="57" fillId="2" borderId="0" xfId="0" applyFont="1" applyFill="1" applyAlignment="1">
      <alignment vertical="center"/>
    </xf>
    <xf numFmtId="0" fontId="85" fillId="2" borderId="0" xfId="0" applyFont="1" applyFill="1" applyAlignment="1">
      <alignment vertical="center"/>
    </xf>
    <xf numFmtId="0" fontId="58" fillId="21" borderId="10" xfId="0" applyFont="1" applyFill="1" applyBorder="1" applyAlignment="1">
      <alignment horizontal="left" vertical="center" wrapText="1"/>
    </xf>
    <xf numFmtId="10" fontId="58" fillId="21" borderId="10" xfId="2" applyNumberFormat="1" applyFont="1" applyFill="1" applyBorder="1" applyAlignment="1">
      <alignment horizontal="center" vertical="center" wrapText="1"/>
    </xf>
    <xf numFmtId="0" fontId="41" fillId="2" borderId="11" xfId="0" applyFont="1" applyFill="1" applyBorder="1" applyAlignment="1">
      <alignment vertical="center" wrapText="1"/>
    </xf>
    <xf numFmtId="0" fontId="41" fillId="2" borderId="7" xfId="0" applyFont="1" applyFill="1" applyBorder="1" applyAlignment="1">
      <alignment vertical="center" wrapText="1"/>
    </xf>
    <xf numFmtId="10" fontId="42" fillId="2" borderId="1" xfId="2" applyNumberFormat="1" applyFont="1" applyFill="1" applyBorder="1" applyAlignment="1">
      <alignment vertical="top"/>
    </xf>
    <xf numFmtId="10" fontId="42" fillId="2" borderId="3" xfId="2" applyNumberFormat="1" applyFont="1" applyFill="1" applyBorder="1" applyAlignment="1">
      <alignment vertical="top"/>
    </xf>
    <xf numFmtId="10" fontId="42" fillId="2" borderId="8" xfId="2" applyNumberFormat="1" applyFont="1" applyFill="1" applyBorder="1" applyAlignment="1">
      <alignment vertical="top"/>
    </xf>
    <xf numFmtId="10" fontId="42" fillId="2" borderId="9" xfId="2" applyNumberFormat="1" applyFont="1" applyFill="1" applyBorder="1" applyAlignment="1">
      <alignment vertical="top"/>
    </xf>
    <xf numFmtId="10" fontId="42" fillId="2" borderId="4" xfId="2" applyNumberFormat="1" applyFont="1" applyFill="1" applyBorder="1" applyAlignment="1">
      <alignment vertical="top"/>
    </xf>
    <xf numFmtId="10" fontId="42" fillId="2" borderId="6" xfId="2" applyNumberFormat="1" applyFont="1" applyFill="1" applyBorder="1" applyAlignment="1">
      <alignment vertical="top"/>
    </xf>
    <xf numFmtId="0" fontId="70" fillId="2" borderId="7" xfId="0" applyFont="1" applyFill="1" applyBorder="1" applyAlignment="1">
      <alignment vertical="top" wrapText="1"/>
    </xf>
    <xf numFmtId="0" fontId="42" fillId="2" borderId="5" xfId="0" applyFont="1" applyFill="1" applyBorder="1" applyAlignment="1" applyProtection="1">
      <alignment horizontal="left" vertical="top" wrapText="1"/>
      <protection hidden="1"/>
    </xf>
    <xf numFmtId="0" fontId="42" fillId="2" borderId="5" xfId="0" applyFont="1" applyFill="1" applyBorder="1" applyAlignment="1" applyProtection="1">
      <alignment horizontal="center" vertical="top"/>
      <protection hidden="1"/>
    </xf>
    <xf numFmtId="0" fontId="41" fillId="2" borderId="5" xfId="0" applyFont="1" applyFill="1" applyBorder="1" applyAlignment="1">
      <alignment horizontal="center" vertical="center"/>
    </xf>
    <xf numFmtId="0" fontId="85" fillId="2" borderId="5" xfId="0" applyFont="1" applyFill="1" applyBorder="1" applyAlignment="1">
      <alignment vertical="center"/>
    </xf>
    <xf numFmtId="0" fontId="61" fillId="2" borderId="0" xfId="0" applyFont="1" applyFill="1"/>
    <xf numFmtId="0" fontId="62" fillId="5" borderId="1" xfId="0" applyFont="1" applyFill="1" applyBorder="1" applyProtection="1">
      <protection hidden="1"/>
    </xf>
    <xf numFmtId="0" fontId="40" fillId="5" borderId="2" xfId="0" applyFont="1" applyFill="1" applyBorder="1" applyProtection="1">
      <protection hidden="1"/>
    </xf>
    <xf numFmtId="0" fontId="40" fillId="5" borderId="3" xfId="0" applyFont="1" applyFill="1" applyBorder="1" applyProtection="1">
      <protection hidden="1"/>
    </xf>
    <xf numFmtId="0" fontId="62" fillId="5" borderId="13" xfId="0" applyFont="1" applyFill="1" applyBorder="1" applyProtection="1">
      <protection hidden="1"/>
    </xf>
    <xf numFmtId="0" fontId="40" fillId="5" borderId="14" xfId="0" applyFont="1" applyFill="1" applyBorder="1" applyProtection="1">
      <protection hidden="1"/>
    </xf>
    <xf numFmtId="0" fontId="40" fillId="5" borderId="15" xfId="0" applyFont="1" applyFill="1" applyBorder="1" applyProtection="1">
      <protection hidden="1"/>
    </xf>
    <xf numFmtId="164" fontId="78" fillId="5" borderId="7" xfId="0" applyNumberFormat="1" applyFont="1" applyFill="1" applyBorder="1" applyAlignment="1" applyProtection="1">
      <alignment horizontal="center" vertical="center" wrapText="1"/>
      <protection hidden="1"/>
    </xf>
    <xf numFmtId="164" fontId="78" fillId="5" borderId="10" xfId="0" applyNumberFormat="1" applyFont="1" applyFill="1" applyBorder="1" applyAlignment="1" applyProtection="1">
      <alignment horizontal="center" vertical="center" wrapText="1"/>
      <protection hidden="1"/>
    </xf>
    <xf numFmtId="164" fontId="71" fillId="5" borderId="7" xfId="1" applyNumberFormat="1" applyFont="1" applyFill="1" applyBorder="1" applyProtection="1">
      <protection hidden="1"/>
    </xf>
    <xf numFmtId="164" fontId="80" fillId="5" borderId="7" xfId="1" applyNumberFormat="1" applyFont="1" applyFill="1" applyBorder="1" applyProtection="1">
      <protection hidden="1"/>
    </xf>
    <xf numFmtId="0" fontId="16" fillId="2" borderId="0" xfId="0" applyFont="1" applyFill="1"/>
    <xf numFmtId="0" fontId="16" fillId="0" borderId="0" xfId="0" applyFont="1"/>
    <xf numFmtId="0" fontId="47" fillId="2" borderId="7" xfId="0" applyFont="1" applyFill="1" applyBorder="1" applyAlignment="1">
      <alignment vertical="top" wrapText="1"/>
    </xf>
    <xf numFmtId="10" fontId="47" fillId="2" borderId="7" xfId="2" applyNumberFormat="1" applyFont="1" applyFill="1" applyBorder="1" applyAlignment="1">
      <alignment horizontal="center" vertical="top"/>
    </xf>
    <xf numFmtId="0" fontId="70" fillId="2" borderId="7" xfId="0" applyFont="1" applyFill="1" applyBorder="1" applyAlignment="1">
      <alignment horizontal="center" vertical="center"/>
    </xf>
    <xf numFmtId="0" fontId="82" fillId="2" borderId="7" xfId="0" applyFont="1" applyFill="1" applyBorder="1" applyAlignment="1">
      <alignment horizontal="center" vertical="top"/>
    </xf>
    <xf numFmtId="0" fontId="82" fillId="2" borderId="7" xfId="0" applyFont="1" applyFill="1" applyBorder="1" applyAlignment="1">
      <alignment horizontal="left" vertical="top"/>
    </xf>
    <xf numFmtId="0" fontId="61" fillId="0" borderId="0" xfId="0" applyFont="1"/>
    <xf numFmtId="0" fontId="43" fillId="6" borderId="7" xfId="0" applyFont="1" applyFill="1" applyBorder="1" applyAlignment="1">
      <alignment vertical="top" wrapText="1"/>
    </xf>
    <xf numFmtId="10" fontId="43" fillId="6" borderId="7" xfId="2" applyNumberFormat="1" applyFont="1" applyFill="1" applyBorder="1" applyAlignment="1">
      <alignment horizontal="center" vertical="top"/>
    </xf>
    <xf numFmtId="0" fontId="88" fillId="6" borderId="0" xfId="0" applyFont="1" applyFill="1" applyAlignment="1">
      <alignment horizontal="center" vertical="center"/>
    </xf>
    <xf numFmtId="164" fontId="15" fillId="2" borderId="7" xfId="1" applyNumberFormat="1" applyFont="1" applyFill="1" applyBorder="1" applyProtection="1">
      <protection hidden="1"/>
    </xf>
    <xf numFmtId="10" fontId="15" fillId="2" borderId="7" xfId="2" applyNumberFormat="1" applyFont="1" applyFill="1" applyBorder="1" applyProtection="1">
      <protection hidden="1"/>
    </xf>
    <xf numFmtId="10" fontId="10" fillId="6" borderId="7" xfId="2" applyNumberFormat="1" applyFont="1" applyFill="1" applyBorder="1" applyProtection="1">
      <protection hidden="1"/>
    </xf>
    <xf numFmtId="164" fontId="10" fillId="6" borderId="7" xfId="1" applyNumberFormat="1" applyFont="1" applyFill="1" applyBorder="1" applyProtection="1">
      <protection hidden="1"/>
    </xf>
    <xf numFmtId="0" fontId="62" fillId="5" borderId="1" xfId="0" applyFont="1" applyFill="1" applyBorder="1"/>
    <xf numFmtId="0" fontId="40" fillId="5" borderId="2" xfId="0" applyFont="1" applyFill="1" applyBorder="1"/>
    <xf numFmtId="0" fontId="40" fillId="5" borderId="3" xfId="0" applyFont="1" applyFill="1" applyBorder="1"/>
    <xf numFmtId="0" fontId="62" fillId="5" borderId="8" xfId="0" applyFont="1" applyFill="1" applyBorder="1"/>
    <xf numFmtId="0" fontId="40" fillId="5" borderId="0" xfId="0" applyFont="1" applyFill="1"/>
    <xf numFmtId="0" fontId="40" fillId="5" borderId="9" xfId="0" applyFont="1" applyFill="1" applyBorder="1"/>
    <xf numFmtId="0" fontId="62" fillId="5" borderId="4" xfId="0" applyFont="1" applyFill="1" applyBorder="1"/>
    <xf numFmtId="0" fontId="40" fillId="5" borderId="5" xfId="0" applyFont="1" applyFill="1" applyBorder="1"/>
    <xf numFmtId="0" fontId="40" fillId="5" borderId="6" xfId="0" applyFont="1" applyFill="1" applyBorder="1"/>
    <xf numFmtId="164" fontId="0" fillId="2" borderId="0" xfId="1" applyNumberFormat="1" applyFont="1" applyFill="1" applyBorder="1"/>
    <xf numFmtId="164" fontId="4" fillId="2" borderId="0" xfId="0" applyNumberFormat="1" applyFont="1" applyFill="1"/>
    <xf numFmtId="43" fontId="0" fillId="2" borderId="0" xfId="1" applyFont="1" applyFill="1" applyBorder="1"/>
    <xf numFmtId="164" fontId="0" fillId="2" borderId="0" xfId="0" applyNumberFormat="1" applyFill="1"/>
    <xf numFmtId="43" fontId="0" fillId="2" borderId="0" xfId="0" applyNumberFormat="1" applyFill="1"/>
    <xf numFmtId="0" fontId="4" fillId="2" borderId="0" xfId="0" applyFont="1" applyFill="1" applyAlignment="1" applyProtection="1">
      <alignment horizontal="center"/>
      <protection hidden="1"/>
    </xf>
    <xf numFmtId="164" fontId="5" fillId="2" borderId="0" xfId="1" applyNumberFormat="1" applyFont="1" applyFill="1" applyBorder="1" applyProtection="1">
      <protection hidden="1"/>
    </xf>
    <xf numFmtId="0" fontId="4" fillId="2" borderId="0" xfId="0" applyFont="1" applyFill="1" applyAlignment="1">
      <alignment horizontal="center"/>
    </xf>
    <xf numFmtId="9" fontId="0" fillId="2" borderId="0" xfId="0" applyNumberFormat="1" applyFill="1"/>
    <xf numFmtId="10" fontId="0" fillId="2" borderId="0" xfId="0" applyNumberFormat="1" applyFill="1"/>
    <xf numFmtId="165" fontId="0" fillId="2" borderId="0" xfId="0" applyNumberFormat="1" applyFill="1"/>
    <xf numFmtId="0" fontId="0" fillId="2" borderId="0" xfId="0" applyFill="1" applyAlignment="1">
      <alignment wrapText="1"/>
    </xf>
    <xf numFmtId="164" fontId="0" fillId="2" borderId="0" xfId="1" applyNumberFormat="1" applyFont="1" applyFill="1"/>
    <xf numFmtId="164" fontId="17" fillId="2" borderId="0" xfId="0" applyNumberFormat="1" applyFont="1" applyFill="1"/>
    <xf numFmtId="0" fontId="49" fillId="2" borderId="0" xfId="0" applyFont="1" applyFill="1"/>
    <xf numFmtId="164" fontId="49" fillId="2" borderId="0" xfId="1" applyNumberFormat="1" applyFont="1" applyFill="1"/>
    <xf numFmtId="0" fontId="2" fillId="0" borderId="0" xfId="0" applyFont="1" applyAlignment="1">
      <alignment horizontal="center"/>
    </xf>
    <xf numFmtId="0" fontId="2" fillId="2" borderId="0" xfId="0" applyFont="1" applyFill="1" applyAlignment="1">
      <alignment horizontal="center"/>
    </xf>
    <xf numFmtId="43" fontId="2" fillId="2" borderId="0" xfId="0" applyNumberFormat="1" applyFont="1" applyFill="1"/>
    <xf numFmtId="164" fontId="2" fillId="2" borderId="0" xfId="1" applyNumberFormat="1" applyFont="1" applyFill="1" applyBorder="1"/>
    <xf numFmtId="164" fontId="2" fillId="2" borderId="0" xfId="0" applyNumberFormat="1" applyFont="1" applyFill="1"/>
    <xf numFmtId="0" fontId="2" fillId="0" borderId="8" xfId="0" applyFont="1" applyBorder="1" applyAlignment="1">
      <alignment horizontal="center"/>
    </xf>
    <xf numFmtId="17" fontId="2" fillId="2" borderId="8" xfId="1" applyNumberFormat="1" applyFont="1" applyFill="1" applyBorder="1"/>
    <xf numFmtId="0" fontId="62" fillId="23" borderId="1" xfId="0" applyFont="1" applyFill="1" applyBorder="1" applyProtection="1">
      <protection hidden="1"/>
    </xf>
    <xf numFmtId="0" fontId="40" fillId="23" borderId="2" xfId="0" applyFont="1" applyFill="1" applyBorder="1" applyProtection="1">
      <protection hidden="1"/>
    </xf>
    <xf numFmtId="0" fontId="40" fillId="23" borderId="3" xfId="0" applyFont="1" applyFill="1" applyBorder="1" applyProtection="1">
      <protection hidden="1"/>
    </xf>
    <xf numFmtId="0" fontId="62" fillId="23" borderId="13" xfId="0" applyFont="1" applyFill="1" applyBorder="1" applyProtection="1">
      <protection hidden="1"/>
    </xf>
    <xf numFmtId="0" fontId="40" fillId="23" borderId="14" xfId="0" applyFont="1" applyFill="1" applyBorder="1" applyProtection="1">
      <protection hidden="1"/>
    </xf>
    <xf numFmtId="0" fontId="40" fillId="23" borderId="15" xfId="0" applyFont="1" applyFill="1" applyBorder="1" applyProtection="1">
      <protection hidden="1"/>
    </xf>
    <xf numFmtId="10" fontId="15" fillId="0" borderId="7" xfId="2" applyNumberFormat="1" applyFont="1" applyFill="1" applyBorder="1" applyProtection="1">
      <protection hidden="1"/>
    </xf>
    <xf numFmtId="164" fontId="15" fillId="0" borderId="7" xfId="1" applyNumberFormat="1" applyFont="1" applyFill="1" applyBorder="1" applyProtection="1">
      <protection hidden="1"/>
    </xf>
    <xf numFmtId="164" fontId="24" fillId="0" borderId="7" xfId="1" applyNumberFormat="1" applyFont="1" applyFill="1" applyBorder="1" applyProtection="1">
      <protection hidden="1"/>
    </xf>
    <xf numFmtId="10" fontId="24" fillId="0" borderId="7" xfId="2" applyNumberFormat="1" applyFont="1" applyFill="1" applyBorder="1" applyProtection="1">
      <protection hidden="1"/>
    </xf>
    <xf numFmtId="164" fontId="27" fillId="0" borderId="0" xfId="0" applyNumberFormat="1" applyFont="1"/>
    <xf numFmtId="164" fontId="21" fillId="2" borderId="0" xfId="1" applyNumberFormat="1" applyFont="1" applyFill="1" applyBorder="1"/>
    <xf numFmtId="0" fontId="63" fillId="5" borderId="40" xfId="0" applyFont="1" applyFill="1" applyBorder="1" applyProtection="1">
      <protection hidden="1"/>
    </xf>
    <xf numFmtId="0" fontId="62" fillId="5" borderId="41" xfId="0" applyFont="1" applyFill="1" applyBorder="1" applyProtection="1">
      <protection hidden="1"/>
    </xf>
    <xf numFmtId="0" fontId="62" fillId="5" borderId="42" xfId="0" applyFont="1" applyFill="1" applyBorder="1" applyProtection="1">
      <protection hidden="1"/>
    </xf>
    <xf numFmtId="0" fontId="63" fillId="5" borderId="20" xfId="0" applyFont="1" applyFill="1" applyBorder="1" applyProtection="1">
      <protection hidden="1"/>
    </xf>
    <xf numFmtId="0" fontId="62" fillId="5" borderId="0" xfId="0" applyFont="1" applyFill="1" applyProtection="1">
      <protection hidden="1"/>
    </xf>
    <xf numFmtId="0" fontId="62" fillId="5" borderId="21" xfId="0" applyFont="1" applyFill="1" applyBorder="1" applyProtection="1">
      <protection hidden="1"/>
    </xf>
    <xf numFmtId="164" fontId="31" fillId="24" borderId="43" xfId="1" applyNumberFormat="1" applyFont="1" applyFill="1" applyBorder="1" applyProtection="1">
      <protection hidden="1"/>
    </xf>
    <xf numFmtId="164" fontId="31" fillId="24" borderId="50" xfId="1" applyNumberFormat="1" applyFont="1" applyFill="1" applyBorder="1" applyProtection="1">
      <protection hidden="1"/>
    </xf>
    <xf numFmtId="164" fontId="31" fillId="2" borderId="43" xfId="1" applyNumberFormat="1" applyFont="1" applyFill="1" applyBorder="1" applyProtection="1">
      <protection hidden="1"/>
    </xf>
    <xf numFmtId="164" fontId="90" fillId="0" borderId="43" xfId="0" applyNumberFormat="1" applyFont="1" applyBorder="1" applyProtection="1">
      <protection hidden="1"/>
    </xf>
    <xf numFmtId="164" fontId="90" fillId="2" borderId="43" xfId="0" applyNumberFormat="1" applyFont="1" applyFill="1" applyBorder="1" applyProtection="1">
      <protection hidden="1"/>
    </xf>
    <xf numFmtId="164" fontId="89" fillId="24" borderId="43" xfId="0" applyNumberFormat="1" applyFont="1" applyFill="1" applyBorder="1" applyProtection="1">
      <protection hidden="1"/>
    </xf>
    <xf numFmtId="0" fontId="75" fillId="20" borderId="7" xfId="0" applyFont="1" applyFill="1" applyBorder="1" applyAlignment="1">
      <alignment horizontal="center" vertical="top"/>
    </xf>
    <xf numFmtId="0" fontId="47" fillId="0" borderId="7" xfId="0" applyFont="1" applyBorder="1" applyAlignment="1">
      <alignment vertical="top" wrapText="1"/>
    </xf>
    <xf numFmtId="10" fontId="47" fillId="0" borderId="7" xfId="2" applyNumberFormat="1" applyFont="1" applyFill="1" applyBorder="1" applyAlignment="1">
      <alignment horizontal="center" vertical="top"/>
    </xf>
    <xf numFmtId="0" fontId="71" fillId="0" borderId="7" xfId="0" applyFont="1" applyBorder="1" applyAlignment="1">
      <alignment horizontal="left" vertical="top"/>
    </xf>
    <xf numFmtId="0" fontId="75" fillId="0" borderId="7" xfId="0" applyFont="1" applyBorder="1" applyAlignment="1">
      <alignment horizontal="center" vertical="top"/>
    </xf>
    <xf numFmtId="0" fontId="16" fillId="0" borderId="7" xfId="0" applyFont="1" applyBorder="1" applyAlignment="1">
      <alignment horizontal="left" vertical="top"/>
    </xf>
    <xf numFmtId="0" fontId="75" fillId="20" borderId="7" xfId="0" applyFont="1" applyFill="1" applyBorder="1" applyAlignment="1">
      <alignment vertical="top"/>
    </xf>
    <xf numFmtId="0" fontId="82" fillId="0" borderId="7" xfId="0" applyFont="1" applyBorder="1" applyAlignment="1">
      <alignment horizontal="center" vertical="top"/>
    </xf>
    <xf numFmtId="43" fontId="82" fillId="0" borderId="7" xfId="1" applyFont="1" applyFill="1" applyBorder="1" applyAlignment="1">
      <alignment horizontal="center" vertical="top"/>
    </xf>
    <xf numFmtId="9" fontId="82" fillId="0" borderId="7" xfId="2" applyFont="1" applyFill="1" applyBorder="1" applyAlignment="1">
      <alignment horizontal="center" vertical="top"/>
    </xf>
    <xf numFmtId="0" fontId="75" fillId="20" borderId="7" xfId="0" applyFont="1" applyFill="1" applyBorder="1" applyAlignment="1">
      <alignment horizontal="center" vertical="top" wrapText="1"/>
    </xf>
    <xf numFmtId="43" fontId="45" fillId="6" borderId="7" xfId="1" applyFont="1" applyFill="1" applyBorder="1" applyAlignment="1">
      <alignment horizontal="center" vertical="top"/>
    </xf>
    <xf numFmtId="9" fontId="45" fillId="6" borderId="7" xfId="2" applyFont="1" applyFill="1" applyBorder="1" applyAlignment="1">
      <alignment horizontal="center" vertical="top"/>
    </xf>
    <xf numFmtId="0" fontId="10" fillId="6" borderId="7" xfId="0" applyFont="1" applyFill="1" applyBorder="1" applyAlignment="1">
      <alignment horizontal="center" vertical="top"/>
    </xf>
    <xf numFmtId="10" fontId="47" fillId="0" borderId="7" xfId="2" applyNumberFormat="1" applyFont="1" applyFill="1" applyBorder="1" applyAlignment="1">
      <alignment horizontal="center" vertical="top" wrapText="1"/>
    </xf>
    <xf numFmtId="164" fontId="49" fillId="2" borderId="0" xfId="1" applyNumberFormat="1" applyFont="1" applyFill="1" applyBorder="1"/>
    <xf numFmtId="164" fontId="19" fillId="2" borderId="0" xfId="1" applyNumberFormat="1" applyFont="1" applyFill="1" applyBorder="1" applyAlignment="1" applyProtection="1">
      <alignment horizontal="right"/>
    </xf>
    <xf numFmtId="164" fontId="51" fillId="8" borderId="52" xfId="1" applyNumberFormat="1" applyFont="1" applyFill="1" applyBorder="1"/>
    <xf numFmtId="164" fontId="37" fillId="8" borderId="43" xfId="1" applyNumberFormat="1" applyFont="1" applyFill="1" applyBorder="1"/>
    <xf numFmtId="43" fontId="47" fillId="0" borderId="7" xfId="1" applyFont="1" applyFill="1" applyBorder="1" applyAlignment="1">
      <alignment horizontal="center" vertical="top"/>
    </xf>
    <xf numFmtId="9" fontId="47" fillId="0" borderId="7" xfId="2" applyFont="1" applyFill="1" applyBorder="1" applyAlignment="1">
      <alignment horizontal="center" vertical="top"/>
    </xf>
    <xf numFmtId="0" fontId="15" fillId="0" borderId="13" xfId="0" applyFont="1" applyBorder="1" applyAlignment="1">
      <alignment horizontal="left" vertical="top"/>
    </xf>
    <xf numFmtId="0" fontId="15" fillId="0" borderId="15" xfId="0" applyFont="1" applyBorder="1" applyAlignment="1">
      <alignment horizontal="left" vertical="top"/>
    </xf>
    <xf numFmtId="9" fontId="47" fillId="0" borderId="7" xfId="1" applyNumberFormat="1" applyFont="1" applyFill="1" applyBorder="1" applyAlignment="1">
      <alignment horizontal="center" vertical="top"/>
    </xf>
    <xf numFmtId="0" fontId="92" fillId="0" borderId="7" xfId="0" applyFont="1" applyBorder="1" applyAlignment="1">
      <alignment vertical="top" wrapText="1"/>
    </xf>
    <xf numFmtId="0" fontId="82" fillId="0" borderId="7" xfId="0" applyFont="1" applyBorder="1" applyAlignment="1">
      <alignment horizontal="left" vertical="top"/>
    </xf>
    <xf numFmtId="0" fontId="70" fillId="0" borderId="7" xfId="0" applyFont="1" applyBorder="1" applyAlignment="1">
      <alignment horizontal="center" vertical="center"/>
    </xf>
    <xf numFmtId="10" fontId="47" fillId="2" borderId="7" xfId="2" applyNumberFormat="1" applyFont="1" applyFill="1" applyBorder="1" applyAlignment="1">
      <alignment vertical="top"/>
    </xf>
    <xf numFmtId="10" fontId="47" fillId="2" borderId="7" xfId="2" applyNumberFormat="1" applyFont="1" applyFill="1" applyBorder="1" applyAlignment="1">
      <alignment horizontal="center" vertical="top" wrapText="1"/>
    </xf>
    <xf numFmtId="6" fontId="47" fillId="2" borderId="7" xfId="2" applyNumberFormat="1" applyFont="1" applyFill="1" applyBorder="1" applyAlignment="1">
      <alignment horizontal="center" vertical="top" wrapText="1"/>
    </xf>
    <xf numFmtId="0" fontId="76" fillId="0" borderId="23" xfId="0" applyFont="1" applyBorder="1" applyAlignment="1">
      <alignment horizontal="center" vertical="center"/>
    </xf>
    <xf numFmtId="0" fontId="0" fillId="2" borderId="0" xfId="0" applyFill="1" applyAlignment="1" applyProtection="1">
      <alignment horizontal="left" wrapText="1"/>
      <protection hidden="1"/>
    </xf>
    <xf numFmtId="0" fontId="0" fillId="2" borderId="9" xfId="0" applyFill="1" applyBorder="1" applyAlignment="1" applyProtection="1">
      <alignment horizontal="left" wrapText="1"/>
      <protection hidden="1"/>
    </xf>
    <xf numFmtId="0" fontId="90" fillId="0" borderId="37" xfId="0" applyFont="1" applyBorder="1" applyAlignment="1" applyProtection="1">
      <alignment horizontal="left"/>
      <protection hidden="1"/>
    </xf>
    <xf numFmtId="0" fontId="90" fillId="0" borderId="49" xfId="0" applyFont="1" applyBorder="1" applyAlignment="1" applyProtection="1">
      <alignment horizontal="left"/>
      <protection hidden="1"/>
    </xf>
    <xf numFmtId="164" fontId="2" fillId="2" borderId="37" xfId="0" applyNumberFormat="1" applyFont="1" applyFill="1" applyBorder="1" applyAlignment="1" applyProtection="1">
      <alignment horizontal="left"/>
      <protection hidden="1"/>
    </xf>
    <xf numFmtId="164" fontId="2" fillId="2" borderId="39" xfId="0" applyNumberFormat="1" applyFont="1" applyFill="1" applyBorder="1" applyAlignment="1" applyProtection="1">
      <alignment horizontal="left"/>
      <protection hidden="1"/>
    </xf>
    <xf numFmtId="0" fontId="72" fillId="2" borderId="37" xfId="0" applyFont="1" applyFill="1" applyBorder="1" applyAlignment="1" applyProtection="1">
      <alignment horizontal="left"/>
      <protection hidden="1"/>
    </xf>
    <xf numFmtId="0" fontId="72" fillId="2" borderId="39" xfId="0" applyFont="1" applyFill="1" applyBorder="1" applyAlignment="1" applyProtection="1">
      <alignment horizontal="left"/>
      <protection hidden="1"/>
    </xf>
    <xf numFmtId="0" fontId="2" fillId="9" borderId="13" xfId="0" applyFont="1" applyFill="1" applyBorder="1" applyAlignment="1" applyProtection="1">
      <alignment horizontal="center"/>
      <protection hidden="1"/>
    </xf>
    <xf numFmtId="0" fontId="2" fillId="9" borderId="14" xfId="0" applyFont="1" applyFill="1" applyBorder="1" applyAlignment="1" applyProtection="1">
      <alignment horizontal="center"/>
      <protection hidden="1"/>
    </xf>
    <xf numFmtId="0" fontId="2" fillId="9" borderId="15" xfId="0" applyFont="1" applyFill="1" applyBorder="1" applyAlignment="1" applyProtection="1">
      <alignment horizontal="center"/>
      <protection hidden="1"/>
    </xf>
    <xf numFmtId="0" fontId="90" fillId="2" borderId="37" xfId="0" applyFont="1" applyFill="1" applyBorder="1" applyAlignment="1" applyProtection="1">
      <alignment horizontal="left"/>
      <protection hidden="1"/>
    </xf>
    <xf numFmtId="0" fontId="90" fillId="2" borderId="49" xfId="0" applyFont="1" applyFill="1" applyBorder="1" applyAlignment="1" applyProtection="1">
      <alignment horizontal="left"/>
      <protection hidden="1"/>
    </xf>
    <xf numFmtId="0" fontId="89" fillId="24" borderId="37" xfId="0" applyFont="1" applyFill="1" applyBorder="1" applyAlignment="1" applyProtection="1">
      <alignment horizontal="left"/>
      <protection hidden="1"/>
    </xf>
    <xf numFmtId="0" fontId="89" fillId="24" borderId="49" xfId="0" applyFont="1" applyFill="1" applyBorder="1" applyAlignment="1" applyProtection="1">
      <alignment horizontal="left"/>
      <protection hidden="1"/>
    </xf>
    <xf numFmtId="0" fontId="14" fillId="2" borderId="9" xfId="0" applyFont="1" applyFill="1" applyBorder="1" applyAlignment="1" applyProtection="1">
      <alignment horizontal="left" wrapText="1"/>
      <protection hidden="1"/>
    </xf>
    <xf numFmtId="0" fontId="44" fillId="2" borderId="13" xfId="0" applyFont="1" applyFill="1" applyBorder="1" applyAlignment="1" applyProtection="1">
      <alignment horizontal="center" vertical="justify" wrapText="1" shrinkToFit="1"/>
      <protection hidden="1"/>
    </xf>
    <xf numFmtId="0" fontId="44" fillId="2" borderId="15" xfId="0" applyFont="1" applyFill="1" applyBorder="1" applyAlignment="1" applyProtection="1">
      <alignment horizontal="center" vertical="justify" wrapText="1" shrinkToFit="1"/>
      <protection hidden="1"/>
    </xf>
    <xf numFmtId="164" fontId="2" fillId="2" borderId="13" xfId="1" applyNumberFormat="1" applyFont="1" applyFill="1" applyBorder="1" applyAlignment="1" applyProtection="1">
      <alignment horizontal="center"/>
      <protection hidden="1"/>
    </xf>
    <xf numFmtId="164" fontId="2" fillId="2" borderId="14" xfId="1" applyNumberFormat="1" applyFont="1" applyFill="1" applyBorder="1" applyAlignment="1" applyProtection="1">
      <alignment horizontal="center"/>
      <protection hidden="1"/>
    </xf>
    <xf numFmtId="164" fontId="2" fillId="2" borderId="15" xfId="1" applyNumberFormat="1" applyFont="1" applyFill="1" applyBorder="1" applyAlignment="1" applyProtection="1">
      <alignment horizontal="center"/>
      <protection hidden="1"/>
    </xf>
    <xf numFmtId="0" fontId="79" fillId="22" borderId="7" xfId="0" applyFont="1" applyFill="1" applyBorder="1" applyAlignment="1" applyProtection="1">
      <alignment horizontal="center"/>
      <protection hidden="1"/>
    </xf>
    <xf numFmtId="0" fontId="80" fillId="22" borderId="13" xfId="0" applyFont="1" applyFill="1" applyBorder="1" applyAlignment="1" applyProtection="1">
      <alignment horizontal="center" vertical="center" wrapText="1" shrinkToFit="1"/>
      <protection hidden="1"/>
    </xf>
    <xf numFmtId="0" fontId="80" fillId="22" borderId="15" xfId="0" applyFont="1" applyFill="1" applyBorder="1" applyAlignment="1" applyProtection="1">
      <alignment horizontal="center" vertical="center" wrapText="1" shrinkToFit="1"/>
      <protection hidden="1"/>
    </xf>
    <xf numFmtId="0" fontId="80" fillId="20" borderId="13" xfId="0" applyFont="1" applyFill="1" applyBorder="1" applyAlignment="1" applyProtection="1">
      <alignment horizontal="center" vertical="center" wrapText="1" shrinkToFit="1"/>
      <protection hidden="1"/>
    </xf>
    <xf numFmtId="0" fontId="80" fillId="20" borderId="15" xfId="0" applyFont="1" applyFill="1" applyBorder="1" applyAlignment="1" applyProtection="1">
      <alignment horizontal="center" vertical="center" wrapText="1" shrinkToFit="1"/>
      <protection hidden="1"/>
    </xf>
    <xf numFmtId="0" fontId="79" fillId="20" borderId="7" xfId="0" applyFont="1" applyFill="1" applyBorder="1" applyAlignment="1" applyProtection="1">
      <alignment horizontal="center"/>
      <protection hidden="1"/>
    </xf>
    <xf numFmtId="0" fontId="37" fillId="2" borderId="37" xfId="0" applyFont="1" applyFill="1" applyBorder="1" applyAlignment="1" applyProtection="1">
      <alignment horizontal="left"/>
      <protection hidden="1"/>
    </xf>
    <xf numFmtId="0" fontId="37" fillId="2" borderId="49" xfId="0" applyFont="1" applyFill="1" applyBorder="1" applyAlignment="1" applyProtection="1">
      <alignment horizontal="left"/>
      <protection hidden="1"/>
    </xf>
    <xf numFmtId="0" fontId="13" fillId="2" borderId="8" xfId="0" applyFont="1" applyFill="1" applyBorder="1" applyAlignment="1" applyProtection="1">
      <alignment horizontal="left" vertical="justify" wrapText="1" shrinkToFit="1"/>
      <protection hidden="1"/>
    </xf>
    <xf numFmtId="0" fontId="13" fillId="2" borderId="0" xfId="0" applyFont="1" applyFill="1" applyAlignment="1" applyProtection="1">
      <alignment horizontal="left" vertical="justify" wrapText="1" shrinkToFit="1"/>
      <protection hidden="1"/>
    </xf>
    <xf numFmtId="0" fontId="13" fillId="2" borderId="9" xfId="0" applyFont="1" applyFill="1" applyBorder="1" applyAlignment="1" applyProtection="1">
      <alignment horizontal="left" vertical="justify" wrapText="1" shrinkToFit="1"/>
      <protection hidden="1"/>
    </xf>
    <xf numFmtId="0" fontId="0" fillId="2" borderId="8" xfId="0" applyFill="1" applyBorder="1" applyAlignment="1" applyProtection="1">
      <alignment horizontal="left" wrapText="1"/>
      <protection hidden="1"/>
    </xf>
    <xf numFmtId="0" fontId="2" fillId="16" borderId="13" xfId="0" applyFont="1" applyFill="1" applyBorder="1" applyAlignment="1" applyProtection="1">
      <alignment horizontal="center"/>
      <protection hidden="1"/>
    </xf>
    <xf numFmtId="0" fontId="2" fillId="16" borderId="14" xfId="0" applyFont="1" applyFill="1" applyBorder="1" applyAlignment="1" applyProtection="1">
      <alignment horizontal="center"/>
      <protection hidden="1"/>
    </xf>
    <xf numFmtId="0" fontId="2" fillId="16" borderId="15" xfId="0" applyFont="1" applyFill="1" applyBorder="1" applyAlignment="1" applyProtection="1">
      <alignment horizontal="center"/>
      <protection hidden="1"/>
    </xf>
    <xf numFmtId="0" fontId="68" fillId="2" borderId="8" xfId="0" applyFont="1" applyFill="1" applyBorder="1" applyAlignment="1" applyProtection="1">
      <alignment horizontal="left" vertical="justify" wrapText="1" shrinkToFit="1"/>
      <protection hidden="1"/>
    </xf>
    <xf numFmtId="164" fontId="22" fillId="0" borderId="17" xfId="0" applyNumberFormat="1" applyFont="1" applyBorder="1" applyAlignment="1">
      <alignment horizontal="left" vertical="center"/>
    </xf>
    <xf numFmtId="164" fontId="22" fillId="0" borderId="18" xfId="0" applyNumberFormat="1" applyFont="1" applyBorder="1" applyAlignment="1">
      <alignment horizontal="left" vertical="center"/>
    </xf>
    <xf numFmtId="164" fontId="22" fillId="0" borderId="34" xfId="0" applyNumberFormat="1" applyFont="1" applyBorder="1" applyAlignment="1">
      <alignment horizontal="left" vertical="center"/>
    </xf>
    <xf numFmtId="164" fontId="23" fillId="0" borderId="27" xfId="0" applyNumberFormat="1" applyFont="1" applyBorder="1" applyAlignment="1">
      <alignment horizontal="center" vertical="center" wrapText="1"/>
    </xf>
    <xf numFmtId="164" fontId="23" fillId="0" borderId="2" xfId="0" applyNumberFormat="1" applyFont="1" applyBorder="1" applyAlignment="1">
      <alignment horizontal="center" vertical="center" wrapText="1"/>
    </xf>
    <xf numFmtId="164" fontId="23" fillId="0" borderId="3" xfId="0" applyNumberFormat="1" applyFont="1" applyBorder="1" applyAlignment="1">
      <alignment horizontal="center" vertical="center" wrapText="1"/>
    </xf>
    <xf numFmtId="164" fontId="64" fillId="7" borderId="27" xfId="1" applyNumberFormat="1" applyFont="1" applyFill="1" applyBorder="1" applyAlignment="1" applyProtection="1">
      <alignment horizontal="center"/>
      <protection locked="0"/>
    </xf>
    <xf numFmtId="164" fontId="64" fillId="7" borderId="2" xfId="1" applyNumberFormat="1" applyFont="1" applyFill="1" applyBorder="1" applyAlignment="1" applyProtection="1">
      <alignment horizontal="center"/>
      <protection locked="0"/>
    </xf>
    <xf numFmtId="164" fontId="64" fillId="7" borderId="3" xfId="1" applyNumberFormat="1" applyFont="1" applyFill="1" applyBorder="1" applyAlignment="1" applyProtection="1">
      <alignment horizontal="center"/>
      <protection locked="0"/>
    </xf>
    <xf numFmtId="164" fontId="64" fillId="7" borderId="22" xfId="1" applyNumberFormat="1" applyFont="1" applyFill="1" applyBorder="1" applyAlignment="1" applyProtection="1">
      <alignment horizontal="center"/>
      <protection locked="0"/>
    </xf>
    <xf numFmtId="164" fontId="64" fillId="7" borderId="5" xfId="1" applyNumberFormat="1" applyFont="1" applyFill="1" applyBorder="1" applyAlignment="1" applyProtection="1">
      <alignment horizontal="center"/>
      <protection locked="0"/>
    </xf>
    <xf numFmtId="164" fontId="64" fillId="7" borderId="6" xfId="1" applyNumberFormat="1" applyFont="1" applyFill="1" applyBorder="1" applyAlignment="1" applyProtection="1">
      <alignment horizontal="center"/>
      <protection locked="0"/>
    </xf>
    <xf numFmtId="0" fontId="24" fillId="2" borderId="10" xfId="0" applyFont="1" applyFill="1" applyBorder="1" applyAlignment="1">
      <alignment horizontal="center" vertical="center"/>
    </xf>
    <xf numFmtId="0" fontId="24" fillId="2" borderId="23"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5" xfId="0" applyFont="1" applyFill="1" applyBorder="1" applyAlignment="1">
      <alignment horizontal="center" vertical="center"/>
    </xf>
    <xf numFmtId="164" fontId="28" fillId="2" borderId="0" xfId="1" applyNumberFormat="1" applyFont="1" applyFill="1" applyBorder="1" applyAlignment="1" applyProtection="1">
      <alignment horizontal="right"/>
    </xf>
    <xf numFmtId="0" fontId="28" fillId="2" borderId="8" xfId="0" applyFont="1" applyFill="1" applyBorder="1" applyAlignment="1" applyProtection="1">
      <alignment horizontal="left" wrapText="1"/>
      <protection hidden="1"/>
    </xf>
    <xf numFmtId="0" fontId="28" fillId="2" borderId="0" xfId="0" applyFont="1" applyFill="1" applyAlignment="1" applyProtection="1">
      <alignment horizontal="left" wrapText="1"/>
      <protection hidden="1"/>
    </xf>
    <xf numFmtId="0" fontId="28" fillId="2" borderId="9" xfId="0" applyFont="1" applyFill="1" applyBorder="1" applyAlignment="1" applyProtection="1">
      <alignment horizontal="left" wrapText="1"/>
      <protection hidden="1"/>
    </xf>
    <xf numFmtId="0" fontId="24" fillId="0" borderId="0" xfId="0" applyFont="1" applyAlignment="1">
      <alignment horizontal="center" vertical="center" wrapText="1"/>
    </xf>
    <xf numFmtId="0" fontId="35" fillId="7" borderId="5" xfId="0" applyFont="1" applyFill="1" applyBorder="1" applyAlignment="1">
      <alignment horizontal="center"/>
    </xf>
    <xf numFmtId="164" fontId="30" fillId="24" borderId="37" xfId="1" applyNumberFormat="1" applyFont="1" applyFill="1" applyBorder="1" applyAlignment="1" applyProtection="1">
      <alignment horizontal="right"/>
    </xf>
    <xf numFmtId="164" fontId="30" fillId="24" borderId="38" xfId="1" applyNumberFormat="1" applyFont="1" applyFill="1" applyBorder="1" applyAlignment="1" applyProtection="1">
      <alignment horizontal="right"/>
    </xf>
    <xf numFmtId="164" fontId="30" fillId="24" borderId="49" xfId="1" applyNumberFormat="1" applyFont="1" applyFill="1" applyBorder="1" applyAlignment="1" applyProtection="1">
      <alignment horizontal="right"/>
    </xf>
    <xf numFmtId="164" fontId="30" fillId="2" borderId="37" xfId="1" applyNumberFormat="1" applyFont="1" applyFill="1" applyBorder="1" applyAlignment="1" applyProtection="1">
      <alignment horizontal="right"/>
    </xf>
    <xf numFmtId="164" fontId="30" fillId="2" borderId="38" xfId="1" applyNumberFormat="1" applyFont="1" applyFill="1" applyBorder="1" applyAlignment="1" applyProtection="1">
      <alignment horizontal="right"/>
    </xf>
    <xf numFmtId="164" fontId="30" fillId="2" borderId="49" xfId="1" applyNumberFormat="1" applyFont="1" applyFill="1" applyBorder="1" applyAlignment="1" applyProtection="1">
      <alignment horizontal="right"/>
    </xf>
    <xf numFmtId="164" fontId="30" fillId="24" borderId="25" xfId="1" applyNumberFormat="1" applyFont="1" applyFill="1" applyBorder="1" applyAlignment="1" applyProtection="1">
      <alignment horizontal="right"/>
    </xf>
    <xf numFmtId="164" fontId="30" fillId="24" borderId="26" xfId="1" applyNumberFormat="1" applyFont="1" applyFill="1" applyBorder="1" applyAlignment="1" applyProtection="1">
      <alignment horizontal="right"/>
    </xf>
    <xf numFmtId="164" fontId="30" fillId="24" borderId="51" xfId="1" applyNumberFormat="1" applyFont="1" applyFill="1" applyBorder="1" applyAlignment="1" applyProtection="1">
      <alignment horizontal="right"/>
    </xf>
    <xf numFmtId="0" fontId="4" fillId="7" borderId="38" xfId="0" applyFont="1" applyFill="1" applyBorder="1" applyAlignment="1" applyProtection="1">
      <alignment horizontal="center" vertical="center" wrapText="1"/>
      <protection hidden="1"/>
    </xf>
    <xf numFmtId="164" fontId="51" fillId="8" borderId="33" xfId="1" applyNumberFormat="1" applyFont="1" applyFill="1" applyBorder="1" applyAlignment="1" applyProtection="1">
      <alignment horizontal="right"/>
    </xf>
    <xf numFmtId="164" fontId="51" fillId="9" borderId="7" xfId="1" applyNumberFormat="1" applyFont="1" applyFill="1" applyBorder="1" applyAlignment="1" applyProtection="1">
      <alignment horizontal="right"/>
    </xf>
    <xf numFmtId="0" fontId="0" fillId="0" borderId="48" xfId="0" applyBorder="1" applyAlignment="1">
      <alignment horizontal="center"/>
    </xf>
    <xf numFmtId="0" fontId="37" fillId="2" borderId="32" xfId="0" applyFont="1" applyFill="1" applyBorder="1" applyAlignment="1">
      <alignment horizontal="center"/>
    </xf>
    <xf numFmtId="0" fontId="37" fillId="2" borderId="14" xfId="0" applyFont="1" applyFill="1" applyBorder="1" applyAlignment="1">
      <alignment horizontal="center"/>
    </xf>
    <xf numFmtId="0" fontId="37" fillId="2" borderId="15" xfId="0" applyFont="1" applyFill="1" applyBorder="1" applyAlignment="1">
      <alignment horizontal="center"/>
    </xf>
    <xf numFmtId="164" fontId="48" fillId="9" borderId="22" xfId="1" applyNumberFormat="1" applyFont="1" applyFill="1" applyBorder="1" applyAlignment="1" applyProtection="1">
      <alignment horizontal="center"/>
      <protection locked="0"/>
    </xf>
    <xf numFmtId="164" fontId="48" fillId="9" borderId="5" xfId="1" applyNumberFormat="1" applyFont="1" applyFill="1" applyBorder="1" applyAlignment="1" applyProtection="1">
      <alignment horizontal="center"/>
      <protection locked="0"/>
    </xf>
    <xf numFmtId="164" fontId="54" fillId="6" borderId="47" xfId="0" applyNumberFormat="1" applyFont="1" applyFill="1" applyBorder="1" applyAlignment="1" applyProtection="1">
      <alignment horizontal="center" vertical="center"/>
      <protection locked="0"/>
    </xf>
    <xf numFmtId="164" fontId="54" fillId="6" borderId="29" xfId="0" applyNumberFormat="1" applyFont="1" applyFill="1" applyBorder="1" applyAlignment="1" applyProtection="1">
      <alignment horizontal="center" vertical="center"/>
      <protection locked="0"/>
    </xf>
    <xf numFmtId="0" fontId="2" fillId="0" borderId="48" xfId="0" applyFont="1" applyBorder="1" applyAlignment="1">
      <alignment horizontal="center"/>
    </xf>
    <xf numFmtId="164" fontId="37" fillId="8" borderId="53" xfId="1" applyNumberFormat="1" applyFont="1" applyFill="1" applyBorder="1" applyAlignment="1" applyProtection="1">
      <alignment horizontal="right"/>
    </xf>
    <xf numFmtId="164" fontId="37" fillId="8" borderId="54" xfId="1" applyNumberFormat="1" applyFont="1" applyFill="1" applyBorder="1" applyAlignment="1" applyProtection="1">
      <alignment horizontal="right"/>
    </xf>
    <xf numFmtId="0" fontId="2" fillId="13" borderId="13" xfId="0" applyFont="1" applyFill="1" applyBorder="1" applyAlignment="1" applyProtection="1">
      <alignment horizontal="center"/>
      <protection hidden="1"/>
    </xf>
    <xf numFmtId="0" fontId="2" fillId="13" borderId="14" xfId="0" applyFont="1" applyFill="1" applyBorder="1" applyAlignment="1" applyProtection="1">
      <alignment horizontal="center"/>
      <protection hidden="1"/>
    </xf>
    <xf numFmtId="0" fontId="2" fillId="13" borderId="15" xfId="0" applyFont="1" applyFill="1" applyBorder="1" applyAlignment="1" applyProtection="1">
      <alignment horizontal="center"/>
      <protection hidden="1"/>
    </xf>
    <xf numFmtId="0" fontId="71" fillId="20" borderId="7" xfId="0" applyFont="1" applyFill="1" applyBorder="1" applyAlignment="1">
      <alignment horizontal="left" vertical="top"/>
    </xf>
    <xf numFmtId="0" fontId="75" fillId="20" borderId="7" xfId="0" applyFont="1" applyFill="1" applyBorder="1" applyAlignment="1">
      <alignment horizontal="center" vertical="top"/>
    </xf>
    <xf numFmtId="10" fontId="47" fillId="0" borderId="13" xfId="2" applyNumberFormat="1" applyFont="1" applyFill="1" applyBorder="1" applyAlignment="1">
      <alignment horizontal="center" vertical="top"/>
    </xf>
    <xf numFmtId="10" fontId="47" fillId="0" borderId="15" xfId="2" applyNumberFormat="1" applyFont="1" applyFill="1" applyBorder="1" applyAlignment="1">
      <alignment horizontal="center" vertical="top"/>
    </xf>
    <xf numFmtId="10" fontId="47" fillId="0" borderId="7" xfId="2" applyNumberFormat="1" applyFont="1" applyFill="1" applyBorder="1" applyAlignment="1">
      <alignment horizontal="center" vertical="top"/>
    </xf>
    <xf numFmtId="0" fontId="44" fillId="2" borderId="10" xfId="0" applyFont="1" applyFill="1" applyBorder="1" applyAlignment="1">
      <alignment horizontal="left" vertical="top" wrapText="1"/>
    </xf>
    <xf numFmtId="0" fontId="44" fillId="2" borderId="11" xfId="0" applyFont="1" applyFill="1" applyBorder="1" applyAlignment="1">
      <alignment horizontal="left" vertical="top" wrapText="1"/>
    </xf>
    <xf numFmtId="0" fontId="44" fillId="2" borderId="23" xfId="0" applyFont="1" applyFill="1" applyBorder="1" applyAlignment="1">
      <alignment horizontal="left" vertical="top" wrapText="1"/>
    </xf>
    <xf numFmtId="0" fontId="44" fillId="2" borderId="7" xfId="0" applyFont="1" applyFill="1" applyBorder="1" applyAlignment="1">
      <alignment horizontal="center" vertical="top"/>
    </xf>
    <xf numFmtId="10" fontId="47" fillId="2" borderId="13" xfId="2" applyNumberFormat="1" applyFont="1" applyFill="1" applyBorder="1" applyAlignment="1">
      <alignment horizontal="center" vertical="top"/>
    </xf>
    <xf numFmtId="10" fontId="47" fillId="2" borderId="15" xfId="2" applyNumberFormat="1" applyFont="1" applyFill="1" applyBorder="1" applyAlignment="1">
      <alignment horizontal="center" vertical="top"/>
    </xf>
    <xf numFmtId="0" fontId="44" fillId="2" borderId="7" xfId="0" applyFont="1" applyFill="1" applyBorder="1" applyAlignment="1">
      <alignment horizontal="left" vertical="top" wrapText="1"/>
    </xf>
    <xf numFmtId="10" fontId="42" fillId="2" borderId="7" xfId="2" applyNumberFormat="1" applyFont="1" applyFill="1" applyBorder="1" applyAlignment="1">
      <alignment horizontal="center" vertical="top"/>
    </xf>
    <xf numFmtId="0" fontId="44" fillId="2" borderId="7" xfId="0" applyFont="1" applyFill="1" applyBorder="1" applyAlignment="1">
      <alignment horizontal="center" vertical="top" wrapText="1"/>
    </xf>
    <xf numFmtId="0" fontId="44" fillId="2" borderId="10" xfId="0" applyFont="1" applyFill="1" applyBorder="1" applyAlignment="1">
      <alignment horizontal="center" vertical="top" wrapText="1"/>
    </xf>
    <xf numFmtId="0" fontId="44" fillId="2" borderId="11" xfId="0" applyFont="1" applyFill="1" applyBorder="1" applyAlignment="1">
      <alignment horizontal="center" vertical="top" wrapText="1"/>
    </xf>
    <xf numFmtId="0" fontId="41" fillId="2" borderId="10" xfId="0" applyFont="1" applyFill="1" applyBorder="1" applyAlignment="1">
      <alignment horizontal="center" vertical="center" wrapText="1"/>
    </xf>
    <xf numFmtId="0" fontId="41" fillId="2" borderId="11" xfId="0" applyFont="1" applyFill="1" applyBorder="1" applyAlignment="1">
      <alignment horizontal="center" vertical="center" wrapText="1"/>
    </xf>
    <xf numFmtId="0" fontId="41" fillId="2" borderId="23" xfId="0" applyFont="1" applyFill="1" applyBorder="1" applyAlignment="1">
      <alignment horizontal="center" vertical="center" wrapText="1"/>
    </xf>
    <xf numFmtId="0" fontId="46" fillId="2" borderId="0" xfId="3" applyFont="1" applyFill="1" applyBorder="1" applyAlignment="1" applyProtection="1">
      <alignment horizontal="left" vertical="top"/>
      <protection hidden="1"/>
    </xf>
    <xf numFmtId="0" fontId="44" fillId="2" borderId="23" xfId="0" applyFont="1" applyFill="1" applyBorder="1" applyAlignment="1">
      <alignment horizontal="center" vertical="top" wrapText="1"/>
    </xf>
    <xf numFmtId="10" fontId="42" fillId="2" borderId="13" xfId="2" applyNumberFormat="1" applyFont="1" applyFill="1" applyBorder="1" applyAlignment="1">
      <alignment horizontal="center" vertical="top" wrapText="1"/>
    </xf>
    <xf numFmtId="10" fontId="42" fillId="2" borderId="15" xfId="2" applyNumberFormat="1" applyFont="1" applyFill="1" applyBorder="1" applyAlignment="1">
      <alignment horizontal="center" vertical="top" wrapText="1"/>
    </xf>
    <xf numFmtId="0" fontId="47" fillId="2" borderId="10" xfId="0" applyFont="1" applyFill="1" applyBorder="1" applyAlignment="1">
      <alignment horizontal="left" vertical="top" wrapText="1"/>
    </xf>
    <xf numFmtId="0" fontId="47" fillId="2" borderId="23" xfId="0" applyFont="1" applyFill="1" applyBorder="1" applyAlignment="1">
      <alignment horizontal="left" vertical="top" wrapText="1"/>
    </xf>
    <xf numFmtId="10" fontId="42" fillId="2" borderId="13" xfId="2" applyNumberFormat="1" applyFont="1" applyFill="1" applyBorder="1" applyAlignment="1">
      <alignment horizontal="center" vertical="top"/>
    </xf>
    <xf numFmtId="10" fontId="42" fillId="2" borderId="15" xfId="2" applyNumberFormat="1" applyFont="1" applyFill="1" applyBorder="1" applyAlignment="1">
      <alignment horizontal="center" vertical="top"/>
    </xf>
    <xf numFmtId="0" fontId="0" fillId="2" borderId="0" xfId="0" applyFill="1" applyAlignment="1" applyProtection="1">
      <alignment horizontal="left" vertical="top" wrapText="1"/>
      <protection hidden="1"/>
    </xf>
    <xf numFmtId="10" fontId="47" fillId="2" borderId="7" xfId="2" applyNumberFormat="1" applyFont="1" applyFill="1" applyBorder="1" applyAlignment="1">
      <alignment horizontal="center" vertical="top"/>
    </xf>
    <xf numFmtId="0" fontId="41" fillId="2" borderId="10" xfId="0" applyFont="1" applyFill="1" applyBorder="1" applyAlignment="1">
      <alignment horizontal="center" vertical="center"/>
    </xf>
    <xf numFmtId="0" fontId="41" fillId="2" borderId="11" xfId="0" applyFont="1" applyFill="1" applyBorder="1" applyAlignment="1">
      <alignment horizontal="center" vertical="center"/>
    </xf>
    <xf numFmtId="0" fontId="41" fillId="2" borderId="23" xfId="0" applyFont="1" applyFill="1" applyBorder="1" applyAlignment="1">
      <alignment horizontal="center" vertical="center"/>
    </xf>
    <xf numFmtId="0" fontId="44" fillId="2" borderId="7" xfId="0" applyFont="1" applyFill="1" applyBorder="1" applyAlignment="1">
      <alignment horizontal="left" vertical="top"/>
    </xf>
    <xf numFmtId="6" fontId="47" fillId="0" borderId="13" xfId="2" applyNumberFormat="1" applyFont="1" applyFill="1" applyBorder="1" applyAlignment="1">
      <alignment horizontal="center" vertical="top"/>
    </xf>
    <xf numFmtId="0" fontId="44" fillId="2" borderId="10" xfId="0" applyFont="1" applyFill="1" applyBorder="1" applyAlignment="1">
      <alignment horizontal="center" vertical="top"/>
    </xf>
    <xf numFmtId="0" fontId="44" fillId="2" borderId="11" xfId="0" applyFont="1" applyFill="1" applyBorder="1" applyAlignment="1">
      <alignment horizontal="center" vertical="top"/>
    </xf>
    <xf numFmtId="0" fontId="45" fillId="2" borderId="0" xfId="3" applyFont="1" applyFill="1" applyBorder="1" applyAlignment="1" applyProtection="1">
      <alignment horizontal="left" vertical="top"/>
      <protection hidden="1"/>
    </xf>
    <xf numFmtId="0" fontId="41" fillId="2" borderId="7" xfId="0" applyFont="1" applyFill="1" applyBorder="1" applyAlignment="1">
      <alignment horizontal="center" vertical="center"/>
    </xf>
    <xf numFmtId="0" fontId="93" fillId="2" borderId="2" xfId="0" applyFont="1" applyFill="1" applyBorder="1" applyAlignment="1">
      <alignment horizontal="left" vertical="top" wrapText="1"/>
    </xf>
    <xf numFmtId="0" fontId="93" fillId="2" borderId="5" xfId="0" applyFont="1" applyFill="1" applyBorder="1" applyAlignment="1">
      <alignment horizontal="left" vertical="top" wrapText="1"/>
    </xf>
    <xf numFmtId="0" fontId="45" fillId="2" borderId="2" xfId="0" applyFont="1" applyFill="1" applyBorder="1" applyAlignment="1">
      <alignment horizontal="center" vertical="top"/>
    </xf>
    <xf numFmtId="0" fontId="45" fillId="2" borderId="5" xfId="0" applyFont="1" applyFill="1" applyBorder="1" applyAlignment="1">
      <alignment horizontal="center" vertical="top"/>
    </xf>
    <xf numFmtId="0" fontId="73" fillId="2" borderId="0" xfId="0" applyFont="1" applyFill="1" applyAlignment="1">
      <alignment horizontal="center" vertical="center"/>
    </xf>
    <xf numFmtId="0" fontId="74" fillId="2" borderId="0" xfId="0" applyFont="1" applyFill="1" applyAlignment="1">
      <alignment horizontal="center" vertical="center"/>
    </xf>
    <xf numFmtId="10" fontId="58" fillId="19" borderId="10" xfId="2" applyNumberFormat="1" applyFont="1" applyFill="1" applyBorder="1" applyAlignment="1">
      <alignment horizontal="center" vertical="center"/>
    </xf>
    <xf numFmtId="0" fontId="56" fillId="2" borderId="0" xfId="3" applyFont="1" applyFill="1" applyBorder="1" applyAlignment="1">
      <alignment horizontal="right" vertical="center"/>
    </xf>
    <xf numFmtId="0" fontId="57" fillId="2" borderId="0" xfId="0" applyFont="1" applyFill="1" applyAlignment="1">
      <alignment horizontal="right" vertical="center"/>
    </xf>
    <xf numFmtId="0" fontId="41" fillId="2" borderId="7" xfId="0" applyFont="1" applyFill="1" applyBorder="1" applyAlignment="1">
      <alignment horizontal="center" vertical="center" wrapText="1"/>
    </xf>
    <xf numFmtId="0" fontId="83" fillId="2" borderId="7" xfId="0" applyFont="1" applyFill="1" applyBorder="1" applyAlignment="1">
      <alignment horizontal="left" vertical="top" wrapText="1"/>
    </xf>
    <xf numFmtId="0" fontId="47" fillId="2" borderId="13" xfId="0" applyFont="1" applyFill="1" applyBorder="1" applyAlignment="1">
      <alignment horizontal="left" vertical="top" wrapText="1"/>
    </xf>
    <xf numFmtId="0" fontId="47" fillId="2" borderId="14" xfId="0" applyFont="1" applyFill="1" applyBorder="1" applyAlignment="1">
      <alignment horizontal="left" vertical="top" wrapText="1"/>
    </xf>
    <xf numFmtId="0" fontId="47" fillId="2" borderId="15" xfId="0" applyFont="1" applyFill="1" applyBorder="1" applyAlignment="1">
      <alignment horizontal="left" vertical="top" wrapText="1"/>
    </xf>
    <xf numFmtId="43" fontId="91" fillId="0" borderId="13" xfId="1" applyFont="1" applyFill="1" applyBorder="1" applyAlignment="1">
      <alignment horizontal="center" vertical="top"/>
    </xf>
    <xf numFmtId="43" fontId="91" fillId="0" borderId="15" xfId="1" applyFont="1" applyFill="1" applyBorder="1" applyAlignment="1">
      <alignment horizontal="center" vertical="top"/>
    </xf>
    <xf numFmtId="0" fontId="15" fillId="7" borderId="13" xfId="0" applyFont="1" applyFill="1" applyBorder="1" applyAlignment="1">
      <alignment horizontal="left" vertical="top"/>
    </xf>
    <xf numFmtId="0" fontId="15" fillId="7" borderId="15" xfId="0" applyFont="1" applyFill="1" applyBorder="1" applyAlignment="1">
      <alignment horizontal="left" vertical="top"/>
    </xf>
    <xf numFmtId="0" fontId="44" fillId="2" borderId="23" xfId="0" applyFont="1" applyFill="1" applyBorder="1" applyAlignment="1">
      <alignment horizontal="center" vertical="top"/>
    </xf>
    <xf numFmtId="0" fontId="92" fillId="6" borderId="13" xfId="0" applyFont="1" applyFill="1" applyBorder="1" applyAlignment="1">
      <alignment horizontal="left" vertical="top" wrapText="1"/>
    </xf>
    <xf numFmtId="0" fontId="92" fillId="6" borderId="14" xfId="0" applyFont="1" applyFill="1" applyBorder="1" applyAlignment="1">
      <alignment horizontal="left" vertical="top" wrapText="1"/>
    </xf>
    <xf numFmtId="0" fontId="92" fillId="6" borderId="15" xfId="0" applyFont="1" applyFill="1" applyBorder="1" applyAlignment="1">
      <alignment horizontal="left" vertical="top" wrapText="1"/>
    </xf>
    <xf numFmtId="10" fontId="8" fillId="2" borderId="7" xfId="3" applyNumberFormat="1" applyFill="1" applyBorder="1" applyAlignment="1">
      <alignment horizontal="center" vertical="top"/>
    </xf>
    <xf numFmtId="0" fontId="76" fillId="0" borderId="10" xfId="0" applyFont="1" applyBorder="1" applyAlignment="1">
      <alignment horizontal="center" vertical="center"/>
    </xf>
    <xf numFmtId="0" fontId="76" fillId="0" borderId="11" xfId="0" applyFont="1" applyBorder="1" applyAlignment="1">
      <alignment horizontal="center" vertical="center"/>
    </xf>
    <xf numFmtId="0" fontId="76" fillId="0" borderId="23" xfId="0" applyFont="1" applyBorder="1" applyAlignment="1">
      <alignment horizontal="center" vertical="center"/>
    </xf>
    <xf numFmtId="0" fontId="71" fillId="0" borderId="10" xfId="0" applyFont="1" applyBorder="1" applyAlignment="1">
      <alignment horizontal="center" vertical="top"/>
    </xf>
    <xf numFmtId="0" fontId="71" fillId="0" borderId="11" xfId="0" applyFont="1" applyBorder="1" applyAlignment="1">
      <alignment horizontal="center" vertical="top"/>
    </xf>
    <xf numFmtId="0" fontId="15" fillId="0" borderId="10" xfId="0" applyFont="1" applyBorder="1" applyAlignment="1">
      <alignment horizontal="center" vertical="top"/>
    </xf>
    <xf numFmtId="0" fontId="15" fillId="0" borderId="11" xfId="0" applyFont="1" applyBorder="1" applyAlignment="1">
      <alignment horizontal="center" vertical="top"/>
    </xf>
    <xf numFmtId="0" fontId="15" fillId="0" borderId="23" xfId="0" applyFont="1" applyBorder="1" applyAlignment="1">
      <alignment horizontal="center" vertical="top"/>
    </xf>
    <xf numFmtId="0" fontId="41" fillId="2" borderId="10" xfId="0" applyFont="1" applyFill="1" applyBorder="1" applyAlignment="1">
      <alignment horizontal="left" vertical="center" wrapText="1"/>
    </xf>
    <xf numFmtId="0" fontId="41" fillId="2" borderId="11" xfId="0" applyFont="1" applyFill="1" applyBorder="1" applyAlignment="1">
      <alignment horizontal="left" vertical="center" wrapText="1"/>
    </xf>
    <xf numFmtId="0" fontId="41" fillId="2" borderId="23" xfId="0" applyFont="1" applyFill="1" applyBorder="1" applyAlignment="1">
      <alignment horizontal="left" vertical="center" wrapText="1"/>
    </xf>
    <xf numFmtId="10" fontId="42" fillId="2" borderId="1" xfId="2" applyNumberFormat="1" applyFont="1" applyFill="1" applyBorder="1" applyAlignment="1">
      <alignment horizontal="center" vertical="top"/>
    </xf>
    <xf numFmtId="10" fontId="42" fillId="2" borderId="3" xfId="2" applyNumberFormat="1" applyFont="1" applyFill="1" applyBorder="1" applyAlignment="1">
      <alignment horizontal="center" vertical="top"/>
    </xf>
    <xf numFmtId="10" fontId="42" fillId="2" borderId="8" xfId="2" applyNumberFormat="1" applyFont="1" applyFill="1" applyBorder="1" applyAlignment="1">
      <alignment horizontal="center" vertical="top"/>
    </xf>
    <xf numFmtId="10" fontId="42" fillId="2" borderId="9" xfId="2" applyNumberFormat="1" applyFont="1" applyFill="1" applyBorder="1" applyAlignment="1">
      <alignment horizontal="center" vertical="top"/>
    </xf>
    <xf numFmtId="10" fontId="42" fillId="2" borderId="4" xfId="2" applyNumberFormat="1" applyFont="1" applyFill="1" applyBorder="1" applyAlignment="1">
      <alignment horizontal="center" vertical="top"/>
    </xf>
    <xf numFmtId="10" fontId="42" fillId="2" borderId="6" xfId="2" applyNumberFormat="1" applyFont="1" applyFill="1" applyBorder="1" applyAlignment="1">
      <alignment horizontal="center" vertical="top"/>
    </xf>
    <xf numFmtId="0" fontId="58" fillId="20" borderId="14" xfId="0" applyFont="1" applyFill="1" applyBorder="1" applyAlignment="1">
      <alignment horizontal="center" vertical="center"/>
    </xf>
    <xf numFmtId="0" fontId="58" fillId="20" borderId="15" xfId="0" applyFont="1" applyFill="1" applyBorder="1" applyAlignment="1">
      <alignment horizontal="center" vertical="center"/>
    </xf>
    <xf numFmtId="10" fontId="47" fillId="2" borderId="13" xfId="2" applyNumberFormat="1" applyFont="1" applyFill="1" applyBorder="1" applyAlignment="1">
      <alignment horizontal="left" vertical="top" wrapText="1"/>
    </xf>
    <xf numFmtId="10" fontId="47" fillId="2" borderId="15" xfId="2" applyNumberFormat="1" applyFont="1" applyFill="1" applyBorder="1" applyAlignment="1">
      <alignment horizontal="left" vertical="top"/>
    </xf>
    <xf numFmtId="10" fontId="47" fillId="2" borderId="13" xfId="2" applyNumberFormat="1" applyFont="1" applyFill="1" applyBorder="1" applyAlignment="1">
      <alignment horizontal="left" vertical="top"/>
    </xf>
    <xf numFmtId="10" fontId="58" fillId="21" borderId="10" xfId="2" applyNumberFormat="1" applyFont="1" applyFill="1" applyBorder="1" applyAlignment="1">
      <alignment horizontal="center" vertical="center"/>
    </xf>
    <xf numFmtId="0" fontId="47" fillId="10" borderId="13" xfId="0" applyFont="1" applyFill="1" applyBorder="1" applyAlignment="1">
      <alignment horizontal="left" vertical="top" wrapText="1"/>
    </xf>
    <xf numFmtId="0" fontId="47" fillId="10" borderId="14" xfId="0" applyFont="1" applyFill="1" applyBorder="1" applyAlignment="1">
      <alignment horizontal="left" vertical="top" wrapText="1"/>
    </xf>
    <xf numFmtId="0" fontId="47" fillId="10" borderId="15" xfId="0" applyFont="1" applyFill="1" applyBorder="1" applyAlignment="1">
      <alignment horizontal="left" vertical="top" wrapText="1"/>
    </xf>
    <xf numFmtId="10" fontId="42" fillId="2" borderId="1" xfId="2" applyNumberFormat="1" applyFont="1" applyFill="1" applyBorder="1" applyAlignment="1">
      <alignment horizontal="left" vertical="top" wrapText="1"/>
    </xf>
    <xf numFmtId="10" fontId="42" fillId="2" borderId="3" xfId="2" applyNumberFormat="1" applyFont="1" applyFill="1" applyBorder="1" applyAlignment="1">
      <alignment horizontal="left" vertical="top" wrapText="1"/>
    </xf>
    <xf numFmtId="10" fontId="42" fillId="2" borderId="8" xfId="2" applyNumberFormat="1" applyFont="1" applyFill="1" applyBorder="1" applyAlignment="1">
      <alignment horizontal="left" vertical="top" wrapText="1"/>
    </xf>
    <xf numFmtId="10" fontId="42" fillId="2" borderId="9" xfId="2" applyNumberFormat="1" applyFont="1" applyFill="1" applyBorder="1" applyAlignment="1">
      <alignment horizontal="left" vertical="top" wrapText="1"/>
    </xf>
    <xf numFmtId="10" fontId="42" fillId="2" borderId="4" xfId="2" applyNumberFormat="1" applyFont="1" applyFill="1" applyBorder="1" applyAlignment="1">
      <alignment horizontal="left" vertical="top" wrapText="1"/>
    </xf>
    <xf numFmtId="10" fontId="42" fillId="2" borderId="6" xfId="2" applyNumberFormat="1" applyFont="1" applyFill="1" applyBorder="1" applyAlignment="1">
      <alignment horizontal="left" vertical="top" wrapText="1"/>
    </xf>
    <xf numFmtId="10" fontId="42" fillId="2" borderId="13" xfId="2" applyNumberFormat="1" applyFont="1" applyFill="1" applyBorder="1" applyAlignment="1">
      <alignment horizontal="left" vertical="top" wrapText="1"/>
    </xf>
    <xf numFmtId="10" fontId="42" fillId="2" borderId="15" xfId="2" applyNumberFormat="1" applyFont="1" applyFill="1" applyBorder="1" applyAlignment="1">
      <alignment horizontal="left" vertical="top" wrapText="1"/>
    </xf>
    <xf numFmtId="0" fontId="86" fillId="2" borderId="2" xfId="0" applyFont="1" applyFill="1" applyBorder="1" applyAlignment="1" applyProtection="1">
      <alignment horizontal="left" vertical="top" wrapText="1"/>
      <protection hidden="1"/>
    </xf>
    <xf numFmtId="0" fontId="86" fillId="2" borderId="0" xfId="0" applyFont="1" applyFill="1" applyAlignment="1" applyProtection="1">
      <alignment horizontal="left" vertical="top" wrapText="1"/>
      <protection hidden="1"/>
    </xf>
    <xf numFmtId="10" fontId="42" fillId="2" borderId="1" xfId="2" applyNumberFormat="1" applyFont="1" applyFill="1" applyBorder="1" applyAlignment="1">
      <alignment horizontal="center" vertical="top" wrapText="1"/>
    </xf>
    <xf numFmtId="10" fontId="42" fillId="2" borderId="3" xfId="2" applyNumberFormat="1" applyFont="1" applyFill="1" applyBorder="1" applyAlignment="1">
      <alignment horizontal="center" vertical="top" wrapText="1"/>
    </xf>
    <xf numFmtId="10" fontId="42" fillId="2" borderId="8" xfId="2" applyNumberFormat="1" applyFont="1" applyFill="1" applyBorder="1" applyAlignment="1">
      <alignment horizontal="center" vertical="top" wrapText="1"/>
    </xf>
    <xf numFmtId="10" fontId="42" fillId="2" borderId="9" xfId="2" applyNumberFormat="1" applyFont="1" applyFill="1" applyBorder="1" applyAlignment="1">
      <alignment horizontal="center" vertical="top" wrapText="1"/>
    </xf>
    <xf numFmtId="10" fontId="42" fillId="2" borderId="4" xfId="2" applyNumberFormat="1" applyFont="1" applyFill="1" applyBorder="1" applyAlignment="1">
      <alignment horizontal="center" vertical="top" wrapText="1"/>
    </xf>
    <xf numFmtId="10" fontId="42" fillId="2" borderId="6" xfId="2" applyNumberFormat="1" applyFont="1" applyFill="1" applyBorder="1" applyAlignment="1">
      <alignment horizontal="center" vertical="top" wrapText="1"/>
    </xf>
  </cellXfs>
  <cellStyles count="4">
    <cellStyle name="Comma" xfId="1" builtinId="3"/>
    <cellStyle name="Hyperlink" xfId="3" builtinId="8"/>
    <cellStyle name="Normal" xfId="0" builtinId="0"/>
    <cellStyle name="Percent" xfId="2" builtinId="5"/>
  </cellStyles>
  <dxfs count="9">
    <dxf>
      <font>
        <color rgb="FF9C0006"/>
      </font>
      <fill>
        <patternFill>
          <bgColor rgb="FFFFC7CE"/>
        </patternFill>
      </fill>
    </dxf>
    <dxf>
      <font>
        <color rgb="FFFF0000"/>
      </font>
      <fill>
        <patternFill>
          <bgColor theme="0"/>
        </patternFill>
      </fill>
    </dxf>
    <dxf>
      <font>
        <color rgb="FFFF0000"/>
      </font>
      <fill>
        <patternFill>
          <bgColor theme="0"/>
        </patternFill>
      </fill>
    </dxf>
    <dxf>
      <font>
        <color rgb="FF9C0006"/>
      </font>
      <fill>
        <patternFill>
          <bgColor rgb="FFFFC7CE"/>
        </patternFill>
      </fill>
    </dxf>
    <dxf>
      <font>
        <color rgb="FFFF0000"/>
      </font>
      <fill>
        <patternFill>
          <bgColor theme="0"/>
        </patternFill>
      </fill>
    </dxf>
    <dxf>
      <font>
        <color rgb="FFFF0000"/>
      </font>
      <fill>
        <patternFill>
          <bgColor theme="0"/>
        </patternFill>
      </fill>
    </dxf>
    <dxf>
      <font>
        <color rgb="FF9C0006"/>
      </font>
      <fill>
        <patternFill>
          <bgColor rgb="FFFFC7CE"/>
        </patternFill>
      </fill>
    </dxf>
    <dxf>
      <font>
        <color rgb="FFFF0000"/>
      </font>
      <fill>
        <patternFill>
          <bgColor theme="0"/>
        </patternFill>
      </fill>
    </dxf>
    <dxf>
      <font>
        <color rgb="FFFF0000"/>
      </font>
      <fill>
        <patternFill>
          <bgColor theme="0"/>
        </patternFill>
      </fill>
    </dxf>
  </dxfs>
  <tableStyles count="0" defaultTableStyle="TableStyleMedium2" defaultPivotStyle="PivotStyleLight16"/>
  <colors>
    <mruColors>
      <color rgb="FF0076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finantax.net" TargetMode="External"/></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finantax.net" TargetMode="External"/><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finantax.ne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finantax.ne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enterprisesuite.intuit.com/resources/experts/international.jsp"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finantax.net"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enterprisesuite.intuit.com/resources/experts/international.jsp" TargetMode="External"/></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finantax.net"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finantax.net" TargetMode="External"/></Relationships>
</file>

<file path=xl/drawings/drawing1.xml><?xml version="1.0" encoding="utf-8"?>
<xdr:wsDr xmlns:xdr="http://schemas.openxmlformats.org/drawingml/2006/spreadsheetDrawing" xmlns:a="http://schemas.openxmlformats.org/drawingml/2006/main">
  <xdr:twoCellAnchor editAs="absolute">
    <xdr:from>
      <xdr:col>4</xdr:col>
      <xdr:colOff>627530</xdr:colOff>
      <xdr:row>24</xdr:row>
      <xdr:rowOff>78111</xdr:rowOff>
    </xdr:from>
    <xdr:to>
      <xdr:col>6</xdr:col>
      <xdr:colOff>292114</xdr:colOff>
      <xdr:row>28</xdr:row>
      <xdr:rowOff>43099</xdr:rowOff>
    </xdr:to>
    <xdr:pic>
      <xdr:nvPicPr>
        <xdr:cNvPr id="2" name="Picture 1">
          <a:hlinkClick xmlns:r="http://schemas.openxmlformats.org/officeDocument/2006/relationships" r:id="rId1"/>
          <a:extLst>
            <a:ext uri="{FF2B5EF4-FFF2-40B4-BE49-F238E27FC236}">
              <a16:creationId xmlns:a16="http://schemas.microsoft.com/office/drawing/2014/main" id="{B64959A3-79D6-47F0-8A56-DB4AD879C2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4865" y="5191059"/>
          <a:ext cx="1021447" cy="7377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1130675</xdr:colOff>
      <xdr:row>0</xdr:row>
      <xdr:rowOff>0</xdr:rowOff>
    </xdr:from>
    <xdr:to>
      <xdr:col>4</xdr:col>
      <xdr:colOff>2293776</xdr:colOff>
      <xdr:row>3</xdr:row>
      <xdr:rowOff>0</xdr:rowOff>
    </xdr:to>
    <xdr:pic>
      <xdr:nvPicPr>
        <xdr:cNvPr id="3" name="Picture 2">
          <a:extLst>
            <a:ext uri="{FF2B5EF4-FFF2-40B4-BE49-F238E27FC236}">
              <a16:creationId xmlns:a16="http://schemas.microsoft.com/office/drawing/2014/main" id="{FE865385-F731-4785-B79A-3BA54011EF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6825" y="0"/>
          <a:ext cx="2393575" cy="847725"/>
        </a:xfrm>
        <a:prstGeom prst="rect">
          <a:avLst/>
        </a:prstGeom>
      </xdr:spPr>
    </xdr:pic>
    <xdr:clientData/>
  </xdr:twoCellAnchor>
  <xdr:twoCellAnchor editAs="oneCell">
    <xdr:from>
      <xdr:col>1</xdr:col>
      <xdr:colOff>3199818</xdr:colOff>
      <xdr:row>61</xdr:row>
      <xdr:rowOff>106136</xdr:rowOff>
    </xdr:from>
    <xdr:to>
      <xdr:col>1</xdr:col>
      <xdr:colOff>4213190</xdr:colOff>
      <xdr:row>65</xdr:row>
      <xdr:rowOff>87086</xdr:rowOff>
    </xdr:to>
    <xdr:pic>
      <xdr:nvPicPr>
        <xdr:cNvPr id="4" name="Picture 3">
          <a:hlinkClick xmlns:r="http://schemas.openxmlformats.org/officeDocument/2006/relationships" r:id="rId2"/>
          <a:extLst>
            <a:ext uri="{FF2B5EF4-FFF2-40B4-BE49-F238E27FC236}">
              <a16:creationId xmlns:a16="http://schemas.microsoft.com/office/drawing/2014/main" id="{42BE78A7-305F-4449-BE45-E80E51F4CCB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2139" y="20060039"/>
          <a:ext cx="1013372" cy="7585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627530</xdr:colOff>
      <xdr:row>23</xdr:row>
      <xdr:rowOff>101474</xdr:rowOff>
    </xdr:from>
    <xdr:to>
      <xdr:col>6</xdr:col>
      <xdr:colOff>292114</xdr:colOff>
      <xdr:row>26</xdr:row>
      <xdr:rowOff>246778</xdr:rowOff>
    </xdr:to>
    <xdr:pic>
      <xdr:nvPicPr>
        <xdr:cNvPr id="4" name="Picture 3">
          <a:hlinkClick xmlns:r="http://schemas.openxmlformats.org/officeDocument/2006/relationships" r:id="rId1"/>
          <a:extLst>
            <a:ext uri="{FF2B5EF4-FFF2-40B4-BE49-F238E27FC236}">
              <a16:creationId xmlns:a16="http://schemas.microsoft.com/office/drawing/2014/main" id="{1ED84796-3714-4499-9EE9-F8D74E61DA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57148" y="5244352"/>
          <a:ext cx="1009290" cy="742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5</xdr:col>
      <xdr:colOff>33618</xdr:colOff>
      <xdr:row>22</xdr:row>
      <xdr:rowOff>78441</xdr:rowOff>
    </xdr:from>
    <xdr:to>
      <xdr:col>6</xdr:col>
      <xdr:colOff>437790</xdr:colOff>
      <xdr:row>25</xdr:row>
      <xdr:rowOff>227479</xdr:rowOff>
    </xdr:to>
    <xdr:pic>
      <xdr:nvPicPr>
        <xdr:cNvPr id="2" name="Picture 1">
          <a:hlinkClick xmlns:r="http://schemas.openxmlformats.org/officeDocument/2006/relationships" r:id="rId1"/>
          <a:extLst>
            <a:ext uri="{FF2B5EF4-FFF2-40B4-BE49-F238E27FC236}">
              <a16:creationId xmlns:a16="http://schemas.microsoft.com/office/drawing/2014/main" id="{3C8A66B9-7CBB-496B-9F2C-C33787C08D9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29618" y="5012391"/>
          <a:ext cx="1013772" cy="7395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16668</xdr:colOff>
      <xdr:row>22</xdr:row>
      <xdr:rowOff>2381</xdr:rowOff>
    </xdr:from>
    <xdr:to>
      <xdr:col>6</xdr:col>
      <xdr:colOff>365142</xdr:colOff>
      <xdr:row>25</xdr:row>
      <xdr:rowOff>116682</xdr:rowOff>
    </xdr:to>
    <xdr:pic>
      <xdr:nvPicPr>
        <xdr:cNvPr id="2" name="Picture 1">
          <a:hlinkClick xmlns:r="http://schemas.openxmlformats.org/officeDocument/2006/relationships" r:id="rId1"/>
          <a:extLst>
            <a:ext uri="{FF2B5EF4-FFF2-40B4-BE49-F238E27FC236}">
              <a16:creationId xmlns:a16="http://schemas.microsoft.com/office/drawing/2014/main" id="{7B0EE61A-1F4E-4C18-AAC3-EBBA31B657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2668" y="4850606"/>
          <a:ext cx="958074" cy="704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21</xdr:row>
      <xdr:rowOff>114300</xdr:rowOff>
    </xdr:from>
    <xdr:to>
      <xdr:col>0</xdr:col>
      <xdr:colOff>1009290</xdr:colOff>
      <xdr:row>25</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8857F81F-38F8-46C0-8C5B-53EE9D7284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552950"/>
          <a:ext cx="1009290" cy="742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xdr:row>
      <xdr:rowOff>84666</xdr:rowOff>
    </xdr:from>
    <xdr:to>
      <xdr:col>0</xdr:col>
      <xdr:colOff>1009290</xdr:colOff>
      <xdr:row>24</xdr:row>
      <xdr:rowOff>65616</xdr:rowOff>
    </xdr:to>
    <xdr:pic>
      <xdr:nvPicPr>
        <xdr:cNvPr id="4" name="Picture 3">
          <a:extLst>
            <a:ext uri="{FF2B5EF4-FFF2-40B4-BE49-F238E27FC236}">
              <a16:creationId xmlns:a16="http://schemas.microsoft.com/office/drawing/2014/main" id="{B910C543-C892-4B22-A56A-41C548B0E9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296833"/>
          <a:ext cx="1009290" cy="7429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16668</xdr:colOff>
      <xdr:row>22</xdr:row>
      <xdr:rowOff>2381</xdr:rowOff>
    </xdr:from>
    <xdr:to>
      <xdr:col>6</xdr:col>
      <xdr:colOff>365142</xdr:colOff>
      <xdr:row>25</xdr:row>
      <xdr:rowOff>116682</xdr:rowOff>
    </xdr:to>
    <xdr:pic>
      <xdr:nvPicPr>
        <xdr:cNvPr id="2" name="Picture 1">
          <a:hlinkClick xmlns:r="http://schemas.openxmlformats.org/officeDocument/2006/relationships" r:id="rId1"/>
          <a:extLst>
            <a:ext uri="{FF2B5EF4-FFF2-40B4-BE49-F238E27FC236}">
              <a16:creationId xmlns:a16="http://schemas.microsoft.com/office/drawing/2014/main" id="{E7614F0F-1242-4A86-A492-FB4E0E04CE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2668" y="4841081"/>
          <a:ext cx="958074" cy="70485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847726</xdr:colOff>
      <xdr:row>171</xdr:row>
      <xdr:rowOff>38100</xdr:rowOff>
    </xdr:from>
    <xdr:to>
      <xdr:col>3</xdr:col>
      <xdr:colOff>1857016</xdr:colOff>
      <xdr:row>175</xdr:row>
      <xdr:rowOff>19050</xdr:rowOff>
    </xdr:to>
    <xdr:pic>
      <xdr:nvPicPr>
        <xdr:cNvPr id="4" name="Picture 3">
          <a:hlinkClick xmlns:r="http://schemas.openxmlformats.org/officeDocument/2006/relationships" r:id="rId1"/>
          <a:extLst>
            <a:ext uri="{FF2B5EF4-FFF2-40B4-BE49-F238E27FC236}">
              <a16:creationId xmlns:a16="http://schemas.microsoft.com/office/drawing/2014/main" id="{639E0153-58A6-469B-895C-B23C3C62F5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81326" y="32775525"/>
          <a:ext cx="1009290" cy="742950"/>
        </a:xfrm>
        <a:prstGeom prst="rect">
          <a:avLst/>
        </a:prstGeom>
      </xdr:spPr>
    </xdr:pic>
    <xdr:clientData/>
  </xdr:twoCellAnchor>
  <xdr:twoCellAnchor editAs="oneCell">
    <xdr:from>
      <xdr:col>5</xdr:col>
      <xdr:colOff>149600</xdr:colOff>
      <xdr:row>0</xdr:row>
      <xdr:rowOff>19049</xdr:rowOff>
    </xdr:from>
    <xdr:to>
      <xdr:col>6</xdr:col>
      <xdr:colOff>1258358</xdr:colOff>
      <xdr:row>2</xdr:row>
      <xdr:rowOff>247649</xdr:rowOff>
    </xdr:to>
    <xdr:pic>
      <xdr:nvPicPr>
        <xdr:cNvPr id="6" name="Picture 5">
          <a:extLst>
            <a:ext uri="{FF2B5EF4-FFF2-40B4-BE49-F238E27FC236}">
              <a16:creationId xmlns:a16="http://schemas.microsoft.com/office/drawing/2014/main" id="{35C0FC1A-C371-4042-B6A3-2095DAF8DD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60300" y="19049"/>
          <a:ext cx="2393575" cy="8477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4</xdr:col>
      <xdr:colOff>627530</xdr:colOff>
      <xdr:row>24</xdr:row>
      <xdr:rowOff>6224</xdr:rowOff>
    </xdr:from>
    <xdr:to>
      <xdr:col>6</xdr:col>
      <xdr:colOff>292114</xdr:colOff>
      <xdr:row>27</xdr:row>
      <xdr:rowOff>88028</xdr:rowOff>
    </xdr:to>
    <xdr:pic>
      <xdr:nvPicPr>
        <xdr:cNvPr id="2" name="Picture 1">
          <a:hlinkClick xmlns:r="http://schemas.openxmlformats.org/officeDocument/2006/relationships" r:id="rId1"/>
          <a:extLst>
            <a:ext uri="{FF2B5EF4-FFF2-40B4-BE49-F238E27FC236}">
              <a16:creationId xmlns:a16="http://schemas.microsoft.com/office/drawing/2014/main" id="{D018540E-B268-45D9-871D-C36573994F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1630" y="5225924"/>
          <a:ext cx="1017134" cy="7390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youtube.com/accountingpro" TargetMode="External"/><Relationship Id="rId1" Type="http://schemas.openxmlformats.org/officeDocument/2006/relationships/hyperlink" Target="http://www.finantax.net/"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www.youtube.com/AccountingPro" TargetMode="External"/><Relationship Id="rId2" Type="http://schemas.openxmlformats.org/officeDocument/2006/relationships/hyperlink" Target="http://www.finantax.net/" TargetMode="External"/><Relationship Id="rId1" Type="http://schemas.openxmlformats.org/officeDocument/2006/relationships/hyperlink" Target="http://www.finantax.net/"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youtube.com/accountingpro" TargetMode="External"/><Relationship Id="rId1" Type="http://schemas.openxmlformats.org/officeDocument/2006/relationships/hyperlink" Target="http://www.finantax.net/"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youtube.com/accountingpro" TargetMode="External"/><Relationship Id="rId1" Type="http://schemas.openxmlformats.org/officeDocument/2006/relationships/hyperlink" Target="http://www.finantax.net/"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quickbooks.com.pk/" TargetMode="External"/><Relationship Id="rId1" Type="http://schemas.openxmlformats.org/officeDocument/2006/relationships/hyperlink" Target="http://www.finantax.net/"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youtube.com/accountingpro" TargetMode="External"/><Relationship Id="rId1" Type="http://schemas.openxmlformats.org/officeDocument/2006/relationships/hyperlink" Target="http://www.finantax.net/"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youtube.com/accountingpro" TargetMode="External"/><Relationship Id="rId1" Type="http://schemas.openxmlformats.org/officeDocument/2006/relationships/hyperlink" Target="http://www.finantax.net/"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quickbooks.com.pk/" TargetMode="External"/><Relationship Id="rId1" Type="http://schemas.openxmlformats.org/officeDocument/2006/relationships/hyperlink" Target="http://www.finantax.net/"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hyperlink" Target="http://www.finantax.net/" TargetMode="External"/><Relationship Id="rId2" Type="http://schemas.openxmlformats.org/officeDocument/2006/relationships/hyperlink" Target="http://www.youtube.com/AccountingPro" TargetMode="External"/><Relationship Id="rId1" Type="http://schemas.openxmlformats.org/officeDocument/2006/relationships/hyperlink" Target="http://www.finantax.net/"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finantax.net/wp-content/uploads/2024/07/Withholding-Tax-Calculator-All-in-One-2024-25-Final.xlsx"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youtube.com/accountingpro" TargetMode="External"/><Relationship Id="rId1" Type="http://schemas.openxmlformats.org/officeDocument/2006/relationships/hyperlink" Target="http://www.finantax.net/"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691F-66C9-48F5-9842-D2FE6B91A485}">
  <sheetPr>
    <tabColor theme="3" tint="-0.249977111117893"/>
    <pageSetUpPr fitToPage="1"/>
  </sheetPr>
  <dimension ref="A1:W42"/>
  <sheetViews>
    <sheetView zoomScale="106" zoomScaleNormal="106" workbookViewId="0">
      <selection activeCell="B8" sqref="B8"/>
    </sheetView>
  </sheetViews>
  <sheetFormatPr defaultRowHeight="15" x14ac:dyDescent="0.25"/>
  <cols>
    <col min="1" max="1" width="23" style="1" customWidth="1"/>
    <col min="2" max="2" width="31" style="1" customWidth="1"/>
    <col min="3" max="3" width="19.28515625" style="1" customWidth="1"/>
    <col min="4" max="4" width="18.7109375" style="1" customWidth="1"/>
    <col min="5" max="5" width="11.140625" style="1" customWidth="1"/>
    <col min="6" max="7" width="9.140625" style="1"/>
    <col min="8" max="8" width="11.28515625" style="1" customWidth="1"/>
    <col min="9" max="9" width="10.5703125" style="1" customWidth="1"/>
    <col min="10" max="10" width="9.140625" style="1"/>
    <col min="11" max="11" width="11.140625" style="1" customWidth="1"/>
    <col min="12" max="12" width="2.28515625" style="1" customWidth="1"/>
    <col min="13" max="13" width="9.140625" style="1"/>
    <col min="14" max="16" width="9.140625" style="1" customWidth="1"/>
    <col min="17" max="17" width="9.140625" style="1" hidden="1" customWidth="1"/>
    <col min="18" max="18" width="17.42578125" style="1" hidden="1" customWidth="1"/>
    <col min="19" max="21" width="25.85546875" style="1" hidden="1" customWidth="1"/>
    <col min="22" max="32" width="9.140625" style="1" customWidth="1"/>
    <col min="33" max="16384" width="9.140625" style="1"/>
  </cols>
  <sheetData>
    <row r="1" spans="1:21" ht="15.75" x14ac:dyDescent="0.25">
      <c r="A1" s="347" t="s">
        <v>0</v>
      </c>
      <c r="B1" s="348"/>
      <c r="C1" s="348"/>
      <c r="D1" s="348"/>
      <c r="E1" s="348"/>
      <c r="F1" s="348"/>
      <c r="G1" s="348"/>
      <c r="H1" s="348"/>
      <c r="I1" s="348"/>
      <c r="J1" s="348"/>
      <c r="K1" s="348"/>
      <c r="L1" s="349"/>
    </row>
    <row r="2" spans="1:21" ht="15.75" x14ac:dyDescent="0.25">
      <c r="A2" s="347" t="s">
        <v>1</v>
      </c>
      <c r="B2" s="348"/>
      <c r="C2" s="348"/>
      <c r="D2" s="348"/>
      <c r="E2" s="348"/>
      <c r="F2" s="348"/>
      <c r="G2" s="348"/>
      <c r="H2" s="348"/>
      <c r="I2" s="348"/>
      <c r="J2" s="348"/>
      <c r="K2" s="348"/>
      <c r="L2" s="349"/>
    </row>
    <row r="3" spans="1:21" ht="15.75" x14ac:dyDescent="0.25">
      <c r="A3" s="350" t="s">
        <v>374</v>
      </c>
      <c r="B3" s="351"/>
      <c r="C3" s="351"/>
      <c r="D3" s="351"/>
      <c r="E3" s="351"/>
      <c r="F3" s="351"/>
      <c r="G3" s="351"/>
      <c r="H3" s="351"/>
      <c r="I3" s="351"/>
      <c r="J3" s="351"/>
      <c r="K3" s="351"/>
      <c r="L3" s="352"/>
    </row>
    <row r="4" spans="1:21" ht="10.5" customHeight="1" x14ac:dyDescent="0.25">
      <c r="A4" s="36"/>
      <c r="B4" s="2"/>
      <c r="C4" s="2"/>
      <c r="D4" s="2"/>
      <c r="E4" s="2"/>
      <c r="F4" s="2"/>
      <c r="G4" s="2"/>
      <c r="H4" s="2"/>
      <c r="I4" s="2"/>
      <c r="J4" s="2"/>
      <c r="K4" s="2"/>
      <c r="L4" s="192"/>
    </row>
    <row r="5" spans="1:21" ht="15.75" x14ac:dyDescent="0.25">
      <c r="A5" s="37"/>
      <c r="F5" s="423" t="s">
        <v>2</v>
      </c>
      <c r="G5" s="423"/>
      <c r="H5" s="423"/>
      <c r="I5" s="423"/>
      <c r="J5" s="423"/>
      <c r="K5" s="423"/>
      <c r="L5" s="31"/>
      <c r="M5" s="16"/>
    </row>
    <row r="6" spans="1:21" ht="37.5" customHeight="1" x14ac:dyDescent="0.25">
      <c r="A6" s="37"/>
      <c r="B6" s="296" t="s">
        <v>3</v>
      </c>
      <c r="C6" s="297" t="s">
        <v>4</v>
      </c>
      <c r="D6" s="296" t="s">
        <v>5</v>
      </c>
      <c r="F6" s="424" t="s">
        <v>6</v>
      </c>
      <c r="G6" s="425"/>
      <c r="H6" s="424" t="s">
        <v>7</v>
      </c>
      <c r="I6" s="425"/>
      <c r="J6" s="424" t="s">
        <v>8</v>
      </c>
      <c r="K6" s="425"/>
      <c r="L6" s="32"/>
      <c r="S6" s="3" t="s">
        <v>9</v>
      </c>
      <c r="T6" s="4" t="s">
        <v>4</v>
      </c>
      <c r="U6" s="3" t="s">
        <v>5</v>
      </c>
    </row>
    <row r="7" spans="1:21" ht="15.75" x14ac:dyDescent="0.25">
      <c r="A7" s="201" t="s">
        <v>10</v>
      </c>
      <c r="B7" s="186">
        <v>820000</v>
      </c>
      <c r="C7" s="186">
        <v>10</v>
      </c>
      <c r="D7" s="182">
        <f>+B7*C7</f>
        <v>8200000</v>
      </c>
      <c r="F7" s="418" t="s">
        <v>375</v>
      </c>
      <c r="G7" s="419"/>
      <c r="H7" s="249">
        <f>'SALARY TAX-2023-24'!D19</f>
        <v>1865000</v>
      </c>
      <c r="I7" s="250">
        <f>D19</f>
        <v>2135000</v>
      </c>
      <c r="J7" s="249">
        <f>I7-H7</f>
        <v>270000</v>
      </c>
      <c r="K7" s="251" t="str">
        <f>IF(J7&lt;0,"was higher tax",IF(J7=0,"no change","was lower tax"))</f>
        <v>was lower tax</v>
      </c>
      <c r="L7" s="32"/>
      <c r="R7" s="1" t="s">
        <v>12</v>
      </c>
      <c r="S7" s="6">
        <f>B7</f>
        <v>820000</v>
      </c>
      <c r="T7" s="7">
        <f>IF(C11&lt;12,C11,12)</f>
        <v>10</v>
      </c>
      <c r="U7" s="7">
        <f>+S7*T7</f>
        <v>8200000</v>
      </c>
    </row>
    <row r="8" spans="1:21" ht="15.75" x14ac:dyDescent="0.25">
      <c r="A8" s="201" t="s">
        <v>13</v>
      </c>
      <c r="B8" s="186"/>
      <c r="C8" s="198">
        <f>IF(B8&gt;0,12-C7,0)</f>
        <v>0</v>
      </c>
      <c r="D8" s="183">
        <f>+B8*C8</f>
        <v>0</v>
      </c>
      <c r="F8" s="418" t="s">
        <v>11</v>
      </c>
      <c r="G8" s="419"/>
      <c r="H8" s="249">
        <f>'SALARY TAX-2022-23'!D19</f>
        <v>1720000</v>
      </c>
      <c r="I8" s="250">
        <f>$D$19</f>
        <v>2135000</v>
      </c>
      <c r="J8" s="249">
        <f>I8-H8</f>
        <v>415000</v>
      </c>
      <c r="K8" s="251" t="str">
        <f>IF(J8&lt;0,"was higher tax",IF(J8=0,"no change","was lower tax"))</f>
        <v>was lower tax</v>
      </c>
      <c r="L8" s="32"/>
      <c r="R8" s="417" t="s">
        <v>15</v>
      </c>
      <c r="S8" s="6"/>
      <c r="T8" s="8"/>
      <c r="U8" s="7"/>
    </row>
    <row r="9" spans="1:21" ht="15.75" x14ac:dyDescent="0.25">
      <c r="A9" s="201" t="s">
        <v>16</v>
      </c>
      <c r="B9" s="186">
        <v>0</v>
      </c>
      <c r="C9" s="8">
        <v>0</v>
      </c>
      <c r="D9" s="183">
        <f>+B9</f>
        <v>0</v>
      </c>
      <c r="F9" s="418" t="s">
        <v>14</v>
      </c>
      <c r="G9" s="419"/>
      <c r="H9" s="249">
        <f>'SALARY TAX-2021-22'!D18</f>
        <v>1395000</v>
      </c>
      <c r="I9" s="250">
        <f>$D$19</f>
        <v>2135000</v>
      </c>
      <c r="J9" s="249">
        <f>I9-H9</f>
        <v>740000</v>
      </c>
      <c r="K9" s="251" t="str">
        <f>IF(J9&lt;0,"was higher tax",IF(J9=0,"no change","was lower tax"))</f>
        <v>was lower tax</v>
      </c>
      <c r="L9" s="32"/>
      <c r="R9" s="417"/>
      <c r="S9" s="6"/>
      <c r="T9" s="8"/>
      <c r="U9" s="7"/>
    </row>
    <row r="10" spans="1:21" x14ac:dyDescent="0.25">
      <c r="A10" s="53"/>
      <c r="B10" s="420"/>
      <c r="C10" s="421"/>
      <c r="D10" s="422"/>
      <c r="F10" s="418" t="s">
        <v>17</v>
      </c>
      <c r="G10" s="419"/>
      <c r="H10" s="249">
        <f>H9</f>
        <v>1395000</v>
      </c>
      <c r="I10" s="250">
        <f t="shared" ref="I10:I11" si="0">$D$19</f>
        <v>2135000</v>
      </c>
      <c r="J10" s="249">
        <f t="shared" ref="J10:J11" si="1">I10-H10</f>
        <v>740000</v>
      </c>
      <c r="K10" s="251" t="str">
        <f>IF(J10&lt;0,"was higher tax",IF(J10=0,"no change","was lower tax"))</f>
        <v>was lower tax</v>
      </c>
      <c r="L10" s="32"/>
      <c r="R10" s="417"/>
      <c r="S10" s="420"/>
      <c r="T10" s="421"/>
      <c r="U10" s="422"/>
    </row>
    <row r="11" spans="1:21" ht="15.75" x14ac:dyDescent="0.25">
      <c r="A11" s="37"/>
      <c r="B11" s="298"/>
      <c r="C11" s="299">
        <f>SUM(C7:C10)</f>
        <v>10</v>
      </c>
      <c r="D11" s="299">
        <f>SUM(D7:D10)</f>
        <v>8200000</v>
      </c>
      <c r="F11" s="418" t="s">
        <v>18</v>
      </c>
      <c r="G11" s="419"/>
      <c r="H11" s="249">
        <f>H10</f>
        <v>1395000</v>
      </c>
      <c r="I11" s="250">
        <f t="shared" si="0"/>
        <v>2135000</v>
      </c>
      <c r="J11" s="249">
        <f t="shared" si="1"/>
        <v>740000</v>
      </c>
      <c r="K11" s="251" t="str">
        <f>IF(J11&lt;0,"was higher tax",IF(J11=0,"no change","was lower tax"))</f>
        <v>was lower tax</v>
      </c>
      <c r="L11" s="32"/>
      <c r="S11" s="9"/>
      <c r="T11" s="9">
        <f>SUM(T7:T10)</f>
        <v>10</v>
      </c>
      <c r="U11" s="9">
        <f>SUM(U7:U10)</f>
        <v>8200000</v>
      </c>
    </row>
    <row r="12" spans="1:21" x14ac:dyDescent="0.25">
      <c r="A12" s="37"/>
      <c r="F12" s="27"/>
      <c r="G12" s="27"/>
      <c r="H12" s="27"/>
      <c r="I12" s="27"/>
      <c r="J12" s="27"/>
      <c r="K12" s="27"/>
      <c r="L12" s="32"/>
    </row>
    <row r="13" spans="1:21" x14ac:dyDescent="0.25">
      <c r="A13" s="37"/>
      <c r="B13" s="10" t="s">
        <v>20</v>
      </c>
      <c r="C13" s="11"/>
      <c r="D13" s="11"/>
      <c r="F13" s="188"/>
      <c r="G13" s="28"/>
      <c r="H13" s="28"/>
      <c r="I13" s="28"/>
      <c r="J13" s="28"/>
      <c r="K13" s="28"/>
      <c r="L13" s="33"/>
      <c r="S13" s="10" t="s">
        <v>21</v>
      </c>
      <c r="T13" s="11"/>
      <c r="U13" s="11"/>
    </row>
    <row r="14" spans="1:21" x14ac:dyDescent="0.25">
      <c r="A14" s="37"/>
      <c r="B14" s="5" t="s">
        <v>22</v>
      </c>
      <c r="D14" s="29">
        <f>VLOOKUP(D11,$B$37:$E$42,3)</f>
        <v>700000</v>
      </c>
      <c r="F14" s="12"/>
      <c r="G14" s="12"/>
      <c r="H14" s="12"/>
      <c r="I14" s="12"/>
      <c r="J14" s="12"/>
      <c r="K14" s="12"/>
      <c r="L14" s="31"/>
      <c r="S14" s="5" t="s">
        <v>22</v>
      </c>
      <c r="U14" s="13">
        <f>VLOOKUP(U11,$B$37:$E$42,3)</f>
        <v>700000</v>
      </c>
    </row>
    <row r="15" spans="1:21" x14ac:dyDescent="0.25">
      <c r="A15" s="37"/>
      <c r="B15" s="1" t="s">
        <v>23</v>
      </c>
      <c r="C15" s="30">
        <f>IF($D$11&gt;$B$42,C41,IF(ISNA(VLOOKUP($D$11,$C$37:$C$42,1)),0,VLOOKUP($D$11,$C$37:$C$42,1)))</f>
        <v>4100000.1</v>
      </c>
      <c r="D15" s="30"/>
      <c r="F15" s="5" t="s">
        <v>24</v>
      </c>
      <c r="L15" s="31"/>
      <c r="S15" s="1" t="s">
        <v>23</v>
      </c>
      <c r="T15" s="14">
        <f>IF(U11&gt;$B$42,C41,IF(ISNA(VLOOKUP(U11,$C$37:$C$42,1)),0,VLOOKUP(U11,$C$37:$C$42,1)))</f>
        <v>4100000.1</v>
      </c>
      <c r="U15" s="14"/>
    </row>
    <row r="16" spans="1:21" ht="31.5" customHeight="1" x14ac:dyDescent="0.25">
      <c r="A16" s="37"/>
      <c r="B16" s="15" t="s">
        <v>25</v>
      </c>
      <c r="C16" s="16">
        <f>+$D$11-$C$15</f>
        <v>4099999.9</v>
      </c>
      <c r="F16" s="5" t="s">
        <v>26</v>
      </c>
      <c r="L16" s="31"/>
      <c r="S16" s="15" t="s">
        <v>27</v>
      </c>
      <c r="T16" s="16">
        <f>+U11-T15</f>
        <v>4099999.9</v>
      </c>
    </row>
    <row r="17" spans="1:21" ht="15" customHeight="1" x14ac:dyDescent="0.25">
      <c r="A17" s="37"/>
      <c r="B17" s="119" t="s">
        <v>28</v>
      </c>
      <c r="C17" s="128">
        <f>IF($D$11&gt;$C$15,VLOOKUP($D$11,$B$37:$E$42,4))</f>
        <v>0.35</v>
      </c>
      <c r="D17" s="29">
        <f>ROUND(C16*C17,0)</f>
        <v>1435000</v>
      </c>
      <c r="F17" s="402" t="s">
        <v>29</v>
      </c>
      <c r="G17" s="402"/>
      <c r="H17" s="402"/>
      <c r="I17" s="402"/>
      <c r="J17" s="402"/>
      <c r="K17" s="402"/>
      <c r="L17" s="403"/>
      <c r="S17" s="5" t="s">
        <v>28</v>
      </c>
      <c r="T17" s="187">
        <f>IF(U11&gt;T15,VLOOKUP(U11,$B$37:$E$42,4))</f>
        <v>0.35</v>
      </c>
      <c r="U17" s="13">
        <f>ROUND(T16*T17,0)</f>
        <v>1435000</v>
      </c>
    </row>
    <row r="18" spans="1:21" ht="15.75" thickBot="1" x14ac:dyDescent="0.3">
      <c r="A18" s="37"/>
      <c r="F18" s="1" t="s">
        <v>30</v>
      </c>
      <c r="L18" s="31"/>
    </row>
    <row r="19" spans="1:21" ht="16.5" thickBot="1" x14ac:dyDescent="0.3">
      <c r="A19" s="37"/>
      <c r="B19" s="404" t="s">
        <v>378</v>
      </c>
      <c r="C19" s="405"/>
      <c r="D19" s="368">
        <f>+D14+D17</f>
        <v>2135000</v>
      </c>
      <c r="F19" s="1" t="s">
        <v>32</v>
      </c>
      <c r="L19" s="31"/>
      <c r="S19" s="5" t="s">
        <v>31</v>
      </c>
      <c r="U19" s="17">
        <f>+U14+U17</f>
        <v>2135000</v>
      </c>
    </row>
    <row r="20" spans="1:21" ht="16.5" thickBot="1" x14ac:dyDescent="0.3">
      <c r="A20" s="37"/>
      <c r="B20" s="413" t="s">
        <v>377</v>
      </c>
      <c r="C20" s="414"/>
      <c r="D20" s="369">
        <f>IF(D11&gt;10000000,D19*0.1,0)</f>
        <v>0</v>
      </c>
      <c r="F20" s="189" t="s">
        <v>33</v>
      </c>
      <c r="L20" s="31"/>
      <c r="S20" s="5" t="s">
        <v>376</v>
      </c>
      <c r="U20" s="121">
        <f>IF(U11&gt;10000000,U19*0.1,0)</f>
        <v>0</v>
      </c>
    </row>
    <row r="21" spans="1:21" ht="16.5" thickBot="1" x14ac:dyDescent="0.3">
      <c r="A21" s="37"/>
      <c r="B21" s="415" t="s">
        <v>379</v>
      </c>
      <c r="C21" s="416"/>
      <c r="D21" s="370">
        <f>+D19+D20</f>
        <v>2135000</v>
      </c>
      <c r="F21" s="190" t="s">
        <v>34</v>
      </c>
      <c r="L21" s="31"/>
      <c r="S21" s="5" t="s">
        <v>31</v>
      </c>
      <c r="U21" s="17">
        <f>+U19+U20</f>
        <v>2135000</v>
      </c>
    </row>
    <row r="22" spans="1:21" x14ac:dyDescent="0.25">
      <c r="A22" s="37"/>
      <c r="B22" s="5"/>
      <c r="D22" s="121"/>
      <c r="F22" s="191" t="s">
        <v>37</v>
      </c>
      <c r="L22" s="31"/>
      <c r="S22" s="19"/>
      <c r="U22" s="121"/>
    </row>
    <row r="23" spans="1:21" x14ac:dyDescent="0.25">
      <c r="A23" s="37"/>
      <c r="L23" s="31"/>
    </row>
    <row r="24" spans="1:21" x14ac:dyDescent="0.25">
      <c r="A24" s="37"/>
      <c r="B24" s="126" t="s">
        <v>35</v>
      </c>
      <c r="C24" s="127"/>
      <c r="D24" s="127"/>
      <c r="L24" s="31"/>
    </row>
    <row r="25" spans="1:21" x14ac:dyDescent="0.25">
      <c r="A25" s="37"/>
      <c r="B25" s="194" t="s">
        <v>36</v>
      </c>
      <c r="C25" s="194"/>
      <c r="D25" s="195">
        <f>U21</f>
        <v>2135000</v>
      </c>
      <c r="L25" s="31"/>
    </row>
    <row r="26" spans="1:21" x14ac:dyDescent="0.25">
      <c r="A26" s="37"/>
      <c r="B26" s="196" t="s">
        <v>38</v>
      </c>
      <c r="C26" s="196"/>
      <c r="D26" s="197">
        <f>+D21</f>
        <v>2135000</v>
      </c>
      <c r="L26" s="31"/>
    </row>
    <row r="27" spans="1:21" ht="15.75" thickBot="1" x14ac:dyDescent="0.3">
      <c r="A27" s="37"/>
      <c r="B27" s="199" t="s">
        <v>39</v>
      </c>
      <c r="C27" s="199"/>
      <c r="D27" s="200">
        <f>ROUND(IF(C8&gt;0,(D25/12*$C$7),0),0)</f>
        <v>0</v>
      </c>
      <c r="L27" s="31"/>
    </row>
    <row r="28" spans="1:21" ht="15.75" thickBot="1" x14ac:dyDescent="0.3">
      <c r="A28" s="37"/>
      <c r="B28" s="406" t="s">
        <v>40</v>
      </c>
      <c r="C28" s="407"/>
      <c r="D28" s="18">
        <f>IF((D26-D27)&lt;0,D27+D26-D27,(D26-D27))</f>
        <v>2135000</v>
      </c>
      <c r="L28" s="31"/>
    </row>
    <row r="29" spans="1:21" ht="20.25" thickBot="1" x14ac:dyDescent="0.35">
      <c r="A29" s="37"/>
      <c r="B29" s="408" t="str">
        <f>IF(B8&gt;0,"Monthly tax deduction in remaining months","Monthly tax deduction")</f>
        <v>Monthly tax deduction</v>
      </c>
      <c r="C29" s="409"/>
      <c r="D29" s="125">
        <f>IF(C8=0,D28/C7,D28/C8)</f>
        <v>213500</v>
      </c>
      <c r="L29" s="31"/>
    </row>
    <row r="30" spans="1:21" x14ac:dyDescent="0.25">
      <c r="A30" s="34"/>
      <c r="B30" s="12"/>
      <c r="C30" s="12"/>
      <c r="D30" s="12"/>
      <c r="E30" s="12"/>
      <c r="F30" s="193"/>
      <c r="G30" s="12"/>
      <c r="H30" s="12"/>
      <c r="I30" s="12"/>
      <c r="J30" s="12"/>
      <c r="K30" s="12"/>
      <c r="L30" s="35"/>
    </row>
    <row r="35" spans="1:23" ht="15" customHeight="1" x14ac:dyDescent="0.25">
      <c r="A35" s="410" t="s">
        <v>41</v>
      </c>
      <c r="B35" s="411"/>
      <c r="C35" s="411"/>
      <c r="D35" s="411"/>
      <c r="E35" s="412"/>
    </row>
    <row r="36" spans="1:23" s="20" customFormat="1" x14ac:dyDescent="0.25">
      <c r="A36" s="21" t="s">
        <v>42</v>
      </c>
      <c r="B36" s="22" t="s">
        <v>43</v>
      </c>
      <c r="C36" s="22" t="s">
        <v>44</v>
      </c>
      <c r="D36" s="22" t="s">
        <v>22</v>
      </c>
      <c r="E36" s="22" t="s">
        <v>45</v>
      </c>
      <c r="F36" s="1"/>
      <c r="G36" s="1"/>
      <c r="H36" s="1"/>
      <c r="I36" s="1"/>
      <c r="J36" s="1"/>
      <c r="K36" s="1"/>
      <c r="L36" s="1"/>
      <c r="M36" s="1"/>
      <c r="N36" s="1"/>
      <c r="O36" s="1"/>
      <c r="P36" s="1"/>
      <c r="Q36" s="1"/>
      <c r="R36" s="1"/>
      <c r="S36" s="1"/>
      <c r="T36" s="1"/>
      <c r="U36" s="1"/>
      <c r="V36" s="1"/>
      <c r="W36" s="1"/>
    </row>
    <row r="37" spans="1:23" s="20" customFormat="1" ht="15.75" x14ac:dyDescent="0.3">
      <c r="A37" s="23">
        <v>1</v>
      </c>
      <c r="B37" s="24">
        <v>0</v>
      </c>
      <c r="C37" s="24">
        <v>600000</v>
      </c>
      <c r="D37" s="8">
        <v>0</v>
      </c>
      <c r="E37" s="25">
        <v>0</v>
      </c>
      <c r="F37" s="1"/>
      <c r="G37" s="26"/>
      <c r="H37" s="26"/>
      <c r="I37" s="1"/>
      <c r="J37" s="1"/>
      <c r="K37" s="1"/>
      <c r="L37" s="1"/>
      <c r="M37" s="1"/>
      <c r="N37" s="1"/>
      <c r="O37" s="1"/>
      <c r="P37" s="1"/>
      <c r="Q37" s="1"/>
      <c r="R37" s="1"/>
      <c r="S37" s="1"/>
      <c r="T37" s="1"/>
      <c r="U37" s="1"/>
      <c r="V37" s="1"/>
      <c r="W37" s="1"/>
    </row>
    <row r="38" spans="1:23" s="20" customFormat="1" ht="15.75" x14ac:dyDescent="0.3">
      <c r="A38" s="23">
        <f t="shared" ref="A38:A39" si="2">+A37+1</f>
        <v>2</v>
      </c>
      <c r="B38" s="24">
        <f t="shared" ref="B38" si="3">+C37+1-0.1</f>
        <v>600000.9</v>
      </c>
      <c r="C38" s="24">
        <v>1200000.1000000001</v>
      </c>
      <c r="D38" s="55">
        <v>0</v>
      </c>
      <c r="E38" s="353">
        <v>0.05</v>
      </c>
      <c r="F38" s="1"/>
      <c r="G38" s="1"/>
      <c r="H38" s="1"/>
      <c r="I38" s="1"/>
      <c r="J38" s="1"/>
      <c r="K38" s="1"/>
      <c r="L38" s="1"/>
      <c r="M38" s="1"/>
      <c r="N38" s="1"/>
      <c r="O38" s="1"/>
      <c r="P38" s="1"/>
      <c r="Q38" s="1"/>
      <c r="R38" s="1"/>
      <c r="S38" s="1"/>
      <c r="T38" s="1"/>
      <c r="U38" s="1"/>
      <c r="V38" s="1"/>
      <c r="W38" s="1"/>
    </row>
    <row r="39" spans="1:23" s="20" customFormat="1" ht="15.75" x14ac:dyDescent="0.3">
      <c r="A39" s="23">
        <f t="shared" si="2"/>
        <v>3</v>
      </c>
      <c r="B39" s="24">
        <f t="shared" ref="B39" si="4">+C38+1-0.1</f>
        <v>1200001</v>
      </c>
      <c r="C39" s="24">
        <v>2200000.1</v>
      </c>
      <c r="D39" s="311">
        <v>30000</v>
      </c>
      <c r="E39" s="353">
        <v>0.15</v>
      </c>
      <c r="F39" s="1"/>
      <c r="G39" s="1"/>
      <c r="H39" s="1"/>
      <c r="I39" s="1"/>
      <c r="J39" s="1"/>
      <c r="K39" s="1"/>
      <c r="L39" s="1"/>
      <c r="M39" s="1"/>
      <c r="N39" s="1"/>
      <c r="O39" s="1"/>
      <c r="P39" s="1"/>
      <c r="Q39" s="1"/>
      <c r="R39" s="1"/>
      <c r="S39" s="1"/>
      <c r="T39" s="1"/>
      <c r="U39" s="1"/>
      <c r="V39" s="1"/>
      <c r="W39" s="1"/>
    </row>
    <row r="40" spans="1:23" s="20" customFormat="1" ht="15.75" x14ac:dyDescent="0.3">
      <c r="A40" s="23">
        <f>+A39+1</f>
        <v>4</v>
      </c>
      <c r="B40" s="24">
        <f>+C39+1-0.1</f>
        <v>2200001</v>
      </c>
      <c r="C40" s="24">
        <v>3200000</v>
      </c>
      <c r="D40" s="311">
        <v>180000</v>
      </c>
      <c r="E40" s="353">
        <v>0.25</v>
      </c>
      <c r="F40" s="1"/>
      <c r="G40" s="1"/>
      <c r="H40" s="1"/>
      <c r="I40" s="1"/>
      <c r="J40" s="1"/>
      <c r="K40" s="1"/>
      <c r="L40" s="1"/>
      <c r="M40" s="1"/>
      <c r="N40" s="1"/>
      <c r="O40" s="1"/>
      <c r="P40" s="1"/>
      <c r="Q40" s="1"/>
      <c r="R40" s="1"/>
      <c r="S40" s="1"/>
      <c r="T40" s="1"/>
      <c r="U40" s="1"/>
      <c r="V40" s="1"/>
      <c r="W40" s="1"/>
    </row>
    <row r="41" spans="1:23" s="20" customFormat="1" ht="15.75" x14ac:dyDescent="0.3">
      <c r="A41" s="23">
        <f>+A40+1</f>
        <v>5</v>
      </c>
      <c r="B41" s="24">
        <f>C40+1-0.1</f>
        <v>3200000.9</v>
      </c>
      <c r="C41" s="24">
        <v>4100000.1</v>
      </c>
      <c r="D41" s="354">
        <v>430000</v>
      </c>
      <c r="E41" s="353">
        <v>0.3</v>
      </c>
      <c r="F41" s="1"/>
      <c r="G41" s="1"/>
      <c r="H41" s="1"/>
      <c r="I41" s="1"/>
      <c r="J41" s="1"/>
      <c r="K41" s="1"/>
      <c r="L41" s="1"/>
      <c r="M41" s="1"/>
      <c r="N41" s="1"/>
      <c r="O41" s="1"/>
      <c r="P41" s="1"/>
      <c r="Q41" s="1"/>
      <c r="R41" s="1"/>
      <c r="S41" s="1"/>
      <c r="T41" s="1"/>
      <c r="U41" s="1"/>
      <c r="V41" s="1"/>
      <c r="W41" s="1"/>
    </row>
    <row r="42" spans="1:23" s="20" customFormat="1" ht="15.75" x14ac:dyDescent="0.3">
      <c r="A42" s="23">
        <f>+A41+1</f>
        <v>6</v>
      </c>
      <c r="B42" s="24">
        <f>+C41+1-0.1</f>
        <v>4100001</v>
      </c>
      <c r="C42" s="24">
        <v>0</v>
      </c>
      <c r="D42" s="354">
        <v>700000</v>
      </c>
      <c r="E42" s="353">
        <v>0.35</v>
      </c>
      <c r="F42" s="1"/>
      <c r="G42" s="1"/>
      <c r="H42" s="1"/>
      <c r="I42" s="1"/>
      <c r="J42" s="1"/>
      <c r="K42" s="1"/>
      <c r="L42" s="1"/>
      <c r="M42" s="1"/>
      <c r="N42" s="1"/>
      <c r="O42" s="1"/>
      <c r="P42" s="1"/>
      <c r="Q42" s="1"/>
      <c r="R42" s="1"/>
      <c r="S42" s="1"/>
      <c r="T42" s="1"/>
      <c r="U42" s="1"/>
      <c r="V42" s="1"/>
      <c r="W42" s="1"/>
    </row>
  </sheetData>
  <sheetProtection algorithmName="SHA-512" hashValue="InGw1Ftz9qi1P+a6bGGl8E5NPHvWoBHFF5QDi2qL8cr0WoNOYzs9bb/j0BWGh/ihCxOASL/HGAac6iPBW7W3dw==" saltValue="PrFlWrjoHdmYb6tkxx/83A==" spinCount="100000" sheet="1" selectLockedCells="1"/>
  <mergeCells count="19">
    <mergeCell ref="F11:G11"/>
    <mergeCell ref="F5:K5"/>
    <mergeCell ref="F6:G6"/>
    <mergeCell ref="H6:I6"/>
    <mergeCell ref="J6:K6"/>
    <mergeCell ref="F7:G7"/>
    <mergeCell ref="F8:G8"/>
    <mergeCell ref="R8:R10"/>
    <mergeCell ref="F9:G9"/>
    <mergeCell ref="B10:D10"/>
    <mergeCell ref="F10:G10"/>
    <mergeCell ref="S10:U10"/>
    <mergeCell ref="F17:L17"/>
    <mergeCell ref="B19:C19"/>
    <mergeCell ref="B28:C28"/>
    <mergeCell ref="B29:C29"/>
    <mergeCell ref="A35:E35"/>
    <mergeCell ref="B20:C20"/>
    <mergeCell ref="B21:C21"/>
  </mergeCells>
  <conditionalFormatting sqref="J7:J11">
    <cfRule type="cellIs" dxfId="8" priority="1" operator="lessThan">
      <formula>0</formula>
    </cfRule>
  </conditionalFormatting>
  <conditionalFormatting sqref="K7:K11">
    <cfRule type="containsText" dxfId="7" priority="2" operator="containsText" text="was lower tax">
      <formula>NOT(ISERROR(SEARCH("was lower tax",K7)))</formula>
    </cfRule>
    <cfRule type="cellIs" dxfId="6" priority="3" operator="equal">
      <formula>"""was lower tax"""</formula>
    </cfRule>
  </conditionalFormatting>
  <dataValidations count="12">
    <dataValidation allowBlank="1" showInputMessage="1" showErrorMessage="1" promptTitle="Any other benefit(s)" prompt="Use this row if there is any other benefit paid during the period, for example 13th salary, performance or sales bonus etc." sqref="B9" xr:uid="{E9A225AE-2DF9-4D7B-82EB-F183717F29FE}"/>
    <dataValidation allowBlank="1" showInputMessage="1" showErrorMessage="1" promptTitle="Reviewed Pay" prompt="Use this section if there is any salary increament during the period. For example if in first 6 months salary was paid @ of Rs. 50,000/-month and salary reviewed to Rs. 55,000/- month. Write Reviewed salary in this section. Select 6 months in first row." sqref="B8" xr:uid="{3DF9DABD-94EC-4F76-99E8-6705A73EC207}"/>
    <dataValidation allowBlank="1" showInputMessage="1" showErrorMessage="1" promptTitle="Monthly Pay" prompt="Use this section to add monthly gross pay at the start of tax year." sqref="B7" xr:uid="{C43C4FAB-BE36-4AA5-ADB0-70A0F489DD0D}"/>
    <dataValidation allowBlank="1" showInputMessage="1" showErrorMessage="1" promptTitle="FinanTax Consulting" prompt="Add months before any review, i.e., if an employee gets 50,000 from July to Dec and then 55,000 from onwards, add 6 months here." sqref="C7" xr:uid="{5433402F-BBEA-48E5-AE61-89511D2AEABF}"/>
    <dataValidation allowBlank="1" showInputMessage="1" showErrorMessage="1" promptTitle="FinanTax Consulting" prompt="Use this section to add monthly gross pay at the start of tax year." sqref="A7" xr:uid="{1DF680A8-FAEF-4620-B765-1C658CF50124}"/>
    <dataValidation allowBlank="1" showInputMessage="1" showErrorMessage="1" promptTitle="FinanTax Consulting:" prompt="Use this section if there is any salary increament during the period. For example if in first 6 months salary was paid @ of Rs. 50,000/-month and salary reviewed to Rs. 55,000/- month. Write Reviewed salary in this section. Select 6 months in first row." sqref="A8" xr:uid="{6D3A2BAE-066E-4B97-B065-EE72E8D00E31}"/>
    <dataValidation allowBlank="1" showInputMessage="1" showErrorMessage="1" promptTitle="FinanTax Consulting:" prompt="Use this row if there is any other benefit paid during the period, for example 13th salary, performance or sales bonus etc." sqref="A9" xr:uid="{3184E3D4-007D-44FC-8D89-CB9DBFD0C9E4}"/>
    <dataValidation allowBlank="1" showInputMessage="1" showErrorMessage="1" promptTitle="FinanTax Consulting:" prompt="use this row if there is any salary increament during the period. Insert new salary after increament and remaining months." sqref="A10" xr:uid="{AF6D4D1F-CE7F-4FB6-8AA9-BFC262073B19}"/>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T8:T9" xr:uid="{D9B3BAAE-8FBE-44E8-B1A2-A51C41620E56}"/>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T7" xr:uid="{104C85E7-8D93-482B-927A-45F8D0DE9305}"/>
    <dataValidation allowBlank="1" showInputMessage="1" showErrorMessage="1" promptTitle="FinanTax Consulting:" prompt="Insert Monthly Salary, Including all benefits." sqref="R7" xr:uid="{E9E4C873-986D-407B-B4D7-D556002EF03C}"/>
    <dataValidation allowBlank="1" showInputMessage="1" showErrorMessage="1" promptTitle="FinanTax Consulting:" prompt="use this row if there is any salary review during the period. Insert new salary after review and remaining months." sqref="R8:R9" xr:uid="{DB918FD7-1D30-48E6-AD89-BC274192C163}"/>
  </dataValidations>
  <hyperlinks>
    <hyperlink ref="F20" r:id="rId1" xr:uid="{751DCA96-ADBF-4E99-915A-C21A27F529D9}"/>
    <hyperlink ref="F21" r:id="rId2" xr:uid="{C5D67ED0-24BC-41C1-A667-E158B59046D3}"/>
  </hyperlinks>
  <printOptions horizontalCentered="1"/>
  <pageMargins left="0.34" right="0.23" top="0.99" bottom="0.75" header="0.3" footer="0.3"/>
  <pageSetup scale="80"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738F7-6E33-4E96-BE39-3F48A586D95D}">
  <sheetPr>
    <tabColor rgb="FFFFC000"/>
  </sheetPr>
  <dimension ref="A1:AA72"/>
  <sheetViews>
    <sheetView view="pageBreakPreview" topLeftCell="B1" zoomScale="98" zoomScaleNormal="80" zoomScaleSheetLayoutView="98" workbookViewId="0">
      <pane ySplit="7" topLeftCell="A59" activePane="bottomLeft" state="frozen"/>
      <selection activeCell="A7" sqref="A7:C7"/>
      <selection pane="bottomLeft" activeCell="A7" sqref="A7:C7"/>
    </sheetView>
  </sheetViews>
  <sheetFormatPr defaultRowHeight="15" x14ac:dyDescent="0.25"/>
  <cols>
    <col min="1" max="1" width="9.140625" style="120"/>
    <col min="2" max="2" width="95.42578125" style="147" customWidth="1"/>
    <col min="3" max="4" width="18.5703125" style="160" customWidth="1"/>
    <col min="5" max="5" width="35.5703125" style="139" customWidth="1"/>
    <col min="6" max="27" width="9.140625" style="120"/>
  </cols>
  <sheetData>
    <row r="1" spans="1:27" ht="27" customHeight="1" x14ac:dyDescent="0.25">
      <c r="B1" s="273" t="s">
        <v>306</v>
      </c>
      <c r="C1" s="270"/>
      <c r="D1" s="270"/>
    </row>
    <row r="2" spans="1:27" ht="21.75" customHeight="1" x14ac:dyDescent="0.25">
      <c r="B2" s="288" t="s">
        <v>307</v>
      </c>
      <c r="C2" s="271"/>
      <c r="D2" s="271"/>
      <c r="E2" s="174"/>
    </row>
    <row r="3" spans="1:27" ht="18" customHeight="1" x14ac:dyDescent="0.25">
      <c r="B3" s="178"/>
      <c r="C3" s="178"/>
      <c r="D3" s="178"/>
      <c r="E3" s="174"/>
    </row>
    <row r="4" spans="1:27" s="120" customFormat="1" ht="15.75" x14ac:dyDescent="0.25">
      <c r="B4" s="272"/>
      <c r="C4" s="272"/>
      <c r="D4" s="272"/>
      <c r="E4" s="252" t="s">
        <v>33</v>
      </c>
    </row>
    <row r="5" spans="1:27" s="120" customFormat="1" ht="5.25" customHeight="1" x14ac:dyDescent="0.25">
      <c r="B5" s="253"/>
      <c r="C5" s="253"/>
      <c r="D5" s="253"/>
      <c r="E5" s="253"/>
    </row>
    <row r="6" spans="1:27" s="180" customFormat="1" ht="26.25" customHeight="1" x14ac:dyDescent="0.25">
      <c r="A6" s="179"/>
      <c r="B6" s="565" t="s">
        <v>308</v>
      </c>
      <c r="C6" s="565"/>
      <c r="D6" s="565"/>
      <c r="E6" s="566"/>
      <c r="F6" s="120"/>
      <c r="G6" s="179"/>
      <c r="H6" s="179"/>
      <c r="I6" s="179"/>
      <c r="J6" s="179"/>
      <c r="K6" s="179"/>
      <c r="L6" s="179"/>
      <c r="M6" s="179"/>
      <c r="N6" s="179"/>
      <c r="O6" s="179"/>
      <c r="P6" s="179"/>
      <c r="Q6" s="179"/>
      <c r="R6" s="179"/>
      <c r="S6" s="179"/>
      <c r="T6" s="179"/>
      <c r="U6" s="179"/>
      <c r="V6" s="179"/>
      <c r="W6" s="179"/>
      <c r="X6" s="179"/>
      <c r="Y6" s="179"/>
      <c r="Z6" s="179"/>
      <c r="AA6" s="179"/>
    </row>
    <row r="7" spans="1:27" s="180" customFormat="1" ht="35.25" customHeight="1" x14ac:dyDescent="0.25">
      <c r="A7" s="179"/>
      <c r="B7" s="274" t="s">
        <v>309</v>
      </c>
      <c r="C7" s="570" t="s">
        <v>310</v>
      </c>
      <c r="D7" s="570"/>
      <c r="E7" s="275" t="s">
        <v>311</v>
      </c>
      <c r="F7" s="120"/>
      <c r="G7" s="179"/>
      <c r="H7" s="179"/>
      <c r="I7" s="179"/>
      <c r="J7" s="179"/>
      <c r="K7" s="179"/>
      <c r="L7" s="179"/>
      <c r="M7" s="179"/>
      <c r="N7" s="179"/>
      <c r="O7" s="179"/>
      <c r="P7" s="179"/>
      <c r="Q7" s="179"/>
      <c r="R7" s="179"/>
      <c r="S7" s="179"/>
      <c r="T7" s="179"/>
      <c r="U7" s="179"/>
      <c r="V7" s="179"/>
      <c r="W7" s="179"/>
      <c r="X7" s="179"/>
      <c r="Y7" s="179"/>
      <c r="Z7" s="179"/>
      <c r="AA7" s="179"/>
    </row>
    <row r="8" spans="1:27" ht="25.5" x14ac:dyDescent="0.25">
      <c r="B8" s="302" t="s">
        <v>312</v>
      </c>
      <c r="C8" s="569" t="s">
        <v>313</v>
      </c>
      <c r="D8" s="568"/>
      <c r="E8" s="284" t="s">
        <v>314</v>
      </c>
    </row>
    <row r="9" spans="1:27" ht="25.5" x14ac:dyDescent="0.25">
      <c r="B9" s="302" t="s">
        <v>312</v>
      </c>
      <c r="C9" s="567" t="s">
        <v>315</v>
      </c>
      <c r="D9" s="568"/>
      <c r="E9" s="284" t="s">
        <v>316</v>
      </c>
    </row>
    <row r="10" spans="1:27" ht="27" customHeight="1" x14ac:dyDescent="0.25">
      <c r="B10" s="302" t="s">
        <v>317</v>
      </c>
      <c r="C10" s="567" t="s">
        <v>318</v>
      </c>
      <c r="D10" s="568"/>
      <c r="E10" s="284" t="s">
        <v>319</v>
      </c>
    </row>
    <row r="11" spans="1:27" ht="25.5" x14ac:dyDescent="0.25">
      <c r="B11" s="302" t="s">
        <v>320</v>
      </c>
      <c r="C11" s="567" t="s">
        <v>318</v>
      </c>
      <c r="D11" s="568"/>
      <c r="E11" s="284" t="s">
        <v>321</v>
      </c>
    </row>
    <row r="12" spans="1:27" x14ac:dyDescent="0.25">
      <c r="B12" s="302" t="s">
        <v>322</v>
      </c>
      <c r="C12" s="567" t="s">
        <v>323</v>
      </c>
      <c r="D12" s="568"/>
      <c r="E12" s="284" t="s">
        <v>324</v>
      </c>
    </row>
    <row r="13" spans="1:27" x14ac:dyDescent="0.25">
      <c r="B13" s="302" t="s">
        <v>325</v>
      </c>
      <c r="C13" s="567" t="s">
        <v>318</v>
      </c>
      <c r="D13" s="568"/>
      <c r="E13" s="284" t="s">
        <v>324</v>
      </c>
    </row>
    <row r="14" spans="1:27" ht="54.75" customHeight="1" x14ac:dyDescent="0.25">
      <c r="B14" s="302" t="s">
        <v>326</v>
      </c>
      <c r="C14" s="567" t="s">
        <v>327</v>
      </c>
      <c r="D14" s="568"/>
      <c r="E14" s="284" t="s">
        <v>328</v>
      </c>
    </row>
    <row r="15" spans="1:27" ht="22.5" x14ac:dyDescent="0.25">
      <c r="B15" s="302" t="s">
        <v>329</v>
      </c>
      <c r="C15" s="567" t="s">
        <v>318</v>
      </c>
      <c r="D15" s="568"/>
      <c r="E15" s="284" t="s">
        <v>330</v>
      </c>
    </row>
    <row r="16" spans="1:27" ht="67.5" customHeight="1" x14ac:dyDescent="0.25">
      <c r="B16" s="571" t="s">
        <v>331</v>
      </c>
      <c r="C16" s="572"/>
      <c r="D16" s="572"/>
      <c r="E16" s="573"/>
    </row>
    <row r="17" spans="1:27" s="180" customFormat="1" ht="26.25" customHeight="1" x14ac:dyDescent="0.25">
      <c r="A17" s="179"/>
      <c r="B17" s="565" t="s">
        <v>332</v>
      </c>
      <c r="C17" s="565"/>
      <c r="D17" s="565"/>
      <c r="E17" s="566"/>
      <c r="F17" s="120"/>
      <c r="G17" s="179"/>
      <c r="H17" s="179"/>
      <c r="I17" s="179"/>
      <c r="J17" s="179"/>
      <c r="K17" s="179"/>
      <c r="L17" s="179"/>
      <c r="M17" s="179"/>
      <c r="N17" s="179"/>
      <c r="O17" s="179"/>
      <c r="P17" s="179"/>
      <c r="Q17" s="179"/>
      <c r="R17" s="179"/>
      <c r="S17" s="179"/>
      <c r="T17" s="179"/>
      <c r="U17" s="179"/>
      <c r="V17" s="179"/>
      <c r="W17" s="179"/>
      <c r="X17" s="179"/>
      <c r="Y17" s="179"/>
      <c r="Z17" s="179"/>
      <c r="AA17" s="179"/>
    </row>
    <row r="18" spans="1:27" x14ac:dyDescent="0.25">
      <c r="B18" s="140" t="s">
        <v>333</v>
      </c>
      <c r="C18" s="559" t="s">
        <v>334</v>
      </c>
      <c r="D18" s="560"/>
      <c r="E18" s="556" t="s">
        <v>324</v>
      </c>
    </row>
    <row r="19" spans="1:27" x14ac:dyDescent="0.25">
      <c r="B19" s="140" t="s">
        <v>335</v>
      </c>
      <c r="C19" s="561"/>
      <c r="D19" s="562"/>
      <c r="E19" s="557"/>
    </row>
    <row r="20" spans="1:27" x14ac:dyDescent="0.25">
      <c r="B20" s="140" t="s">
        <v>336</v>
      </c>
      <c r="C20" s="561"/>
      <c r="D20" s="562"/>
      <c r="E20" s="557"/>
    </row>
    <row r="21" spans="1:27" x14ac:dyDescent="0.25">
      <c r="B21" s="140" t="s">
        <v>337</v>
      </c>
      <c r="C21" s="561"/>
      <c r="D21" s="562"/>
      <c r="E21" s="557"/>
    </row>
    <row r="22" spans="1:27" x14ac:dyDescent="0.25">
      <c r="B22" s="140" t="s">
        <v>338</v>
      </c>
      <c r="C22" s="561"/>
      <c r="D22" s="562"/>
      <c r="E22" s="557"/>
    </row>
    <row r="23" spans="1:27" x14ac:dyDescent="0.25">
      <c r="B23" s="140" t="s">
        <v>339</v>
      </c>
      <c r="C23" s="561"/>
      <c r="D23" s="562"/>
      <c r="E23" s="557"/>
    </row>
    <row r="24" spans="1:27" x14ac:dyDescent="0.25">
      <c r="B24" s="140" t="s">
        <v>340</v>
      </c>
      <c r="C24" s="561"/>
      <c r="D24" s="562"/>
      <c r="E24" s="557"/>
    </row>
    <row r="25" spans="1:27" x14ac:dyDescent="0.25">
      <c r="B25" s="140" t="s">
        <v>341</v>
      </c>
      <c r="C25" s="561"/>
      <c r="D25" s="562"/>
      <c r="E25" s="557"/>
    </row>
    <row r="26" spans="1:27" x14ac:dyDescent="0.25">
      <c r="B26" s="140" t="s">
        <v>342</v>
      </c>
      <c r="C26" s="563"/>
      <c r="D26" s="564"/>
      <c r="E26" s="558"/>
    </row>
    <row r="27" spans="1:27" ht="28.5" customHeight="1" x14ac:dyDescent="0.25">
      <c r="B27" s="571" t="s">
        <v>343</v>
      </c>
      <c r="C27" s="572"/>
      <c r="D27" s="572"/>
      <c r="E27" s="573"/>
    </row>
    <row r="28" spans="1:27" s="180" customFormat="1" ht="26.25" customHeight="1" x14ac:dyDescent="0.25">
      <c r="A28" s="179"/>
      <c r="B28" s="565" t="s">
        <v>344</v>
      </c>
      <c r="C28" s="565"/>
      <c r="D28" s="565"/>
      <c r="E28" s="566"/>
      <c r="F28" s="120"/>
      <c r="G28" s="179"/>
      <c r="H28" s="179"/>
      <c r="I28" s="179"/>
      <c r="J28" s="179"/>
      <c r="K28" s="179"/>
      <c r="L28" s="179"/>
      <c r="M28" s="179"/>
      <c r="N28" s="179"/>
      <c r="O28" s="179"/>
      <c r="P28" s="179"/>
      <c r="Q28" s="179"/>
      <c r="R28" s="179"/>
      <c r="S28" s="179"/>
      <c r="T28" s="179"/>
      <c r="U28" s="179"/>
      <c r="V28" s="179"/>
      <c r="W28" s="179"/>
      <c r="X28" s="179"/>
      <c r="Y28" s="179"/>
      <c r="Z28" s="179"/>
      <c r="AA28" s="179"/>
    </row>
    <row r="29" spans="1:27" x14ac:dyDescent="0.25">
      <c r="B29" s="140" t="s">
        <v>333</v>
      </c>
      <c r="C29" s="278"/>
      <c r="D29" s="279"/>
      <c r="E29" s="556" t="s">
        <v>345</v>
      </c>
    </row>
    <row r="30" spans="1:27" x14ac:dyDescent="0.25">
      <c r="B30" s="140" t="s">
        <v>346</v>
      </c>
      <c r="C30" s="280"/>
      <c r="D30" s="281"/>
      <c r="E30" s="557"/>
    </row>
    <row r="31" spans="1:27" x14ac:dyDescent="0.25">
      <c r="B31" s="140" t="s">
        <v>336</v>
      </c>
      <c r="C31" s="280"/>
      <c r="D31" s="281"/>
      <c r="E31" s="557"/>
    </row>
    <row r="32" spans="1:27" x14ac:dyDescent="0.25">
      <c r="B32" s="140" t="s">
        <v>337</v>
      </c>
      <c r="C32" s="280"/>
      <c r="D32" s="281"/>
      <c r="E32" s="557"/>
    </row>
    <row r="33" spans="1:27" x14ac:dyDescent="0.25">
      <c r="B33" s="140" t="s">
        <v>338</v>
      </c>
      <c r="C33" s="280"/>
      <c r="D33" s="281"/>
      <c r="E33" s="557"/>
    </row>
    <row r="34" spans="1:27" x14ac:dyDescent="0.25">
      <c r="B34" s="140" t="s">
        <v>347</v>
      </c>
      <c r="C34" s="282"/>
      <c r="D34" s="283"/>
      <c r="E34" s="558"/>
    </row>
    <row r="35" spans="1:27" ht="58.5" customHeight="1" x14ac:dyDescent="0.25">
      <c r="B35" s="140" t="s">
        <v>348</v>
      </c>
      <c r="C35" s="280"/>
      <c r="D35" s="281"/>
      <c r="E35" s="556" t="s">
        <v>324</v>
      </c>
    </row>
    <row r="36" spans="1:27" ht="25.5" x14ac:dyDescent="0.25">
      <c r="B36" s="140" t="s">
        <v>349</v>
      </c>
      <c r="C36" s="280"/>
      <c r="D36" s="281"/>
      <c r="E36" s="557"/>
    </row>
    <row r="37" spans="1:27" ht="30.75" customHeight="1" x14ac:dyDescent="0.25">
      <c r="B37" s="140" t="s">
        <v>350</v>
      </c>
      <c r="C37" s="280"/>
      <c r="D37" s="281"/>
      <c r="E37" s="557"/>
    </row>
    <row r="38" spans="1:27" ht="25.5" x14ac:dyDescent="0.25">
      <c r="B38" s="140" t="s">
        <v>351</v>
      </c>
      <c r="C38" s="280"/>
      <c r="D38" s="281"/>
      <c r="E38" s="557"/>
    </row>
    <row r="39" spans="1:27" x14ac:dyDescent="0.25">
      <c r="B39" s="140" t="s">
        <v>352</v>
      </c>
      <c r="C39" s="280"/>
      <c r="D39" s="281"/>
      <c r="E39" s="557"/>
    </row>
    <row r="40" spans="1:27" x14ac:dyDescent="0.25">
      <c r="B40" s="140" t="s">
        <v>353</v>
      </c>
      <c r="C40" s="282"/>
      <c r="D40" s="283"/>
      <c r="E40" s="558"/>
    </row>
    <row r="41" spans="1:27" ht="60" customHeight="1" x14ac:dyDescent="0.25">
      <c r="B41" s="571" t="s">
        <v>354</v>
      </c>
      <c r="C41" s="572"/>
      <c r="D41" s="572"/>
      <c r="E41" s="573"/>
    </row>
    <row r="42" spans="1:27" s="180" customFormat="1" ht="26.25" customHeight="1" x14ac:dyDescent="0.25">
      <c r="A42" s="179"/>
      <c r="B42" s="565" t="s">
        <v>355</v>
      </c>
      <c r="C42" s="565"/>
      <c r="D42" s="565"/>
      <c r="E42" s="566"/>
      <c r="F42" s="120"/>
      <c r="G42" s="179"/>
      <c r="H42" s="179"/>
      <c r="I42" s="179"/>
      <c r="J42" s="179"/>
      <c r="K42" s="179"/>
      <c r="L42" s="179"/>
      <c r="M42" s="179"/>
      <c r="N42" s="179"/>
      <c r="O42" s="179"/>
      <c r="P42" s="179"/>
      <c r="Q42" s="179"/>
      <c r="R42" s="179"/>
      <c r="S42" s="179"/>
      <c r="T42" s="179"/>
      <c r="U42" s="179"/>
      <c r="V42" s="179"/>
      <c r="W42" s="179"/>
      <c r="X42" s="179"/>
      <c r="Y42" s="179"/>
      <c r="Z42" s="179"/>
      <c r="AA42" s="179"/>
    </row>
    <row r="43" spans="1:27" ht="32.25" customHeight="1" x14ac:dyDescent="0.25">
      <c r="B43" s="140" t="s">
        <v>356</v>
      </c>
      <c r="C43" s="574" t="s">
        <v>357</v>
      </c>
      <c r="D43" s="575"/>
      <c r="E43" s="556" t="s">
        <v>324</v>
      </c>
    </row>
    <row r="44" spans="1:27" ht="60" customHeight="1" x14ac:dyDescent="0.25">
      <c r="B44" s="140" t="s">
        <v>358</v>
      </c>
      <c r="C44" s="576"/>
      <c r="D44" s="577"/>
      <c r="E44" s="557"/>
    </row>
    <row r="45" spans="1:27" ht="54" customHeight="1" x14ac:dyDescent="0.25">
      <c r="B45" s="140" t="s">
        <v>359</v>
      </c>
      <c r="C45" s="576"/>
      <c r="D45" s="577"/>
      <c r="E45" s="557"/>
    </row>
    <row r="46" spans="1:27" ht="41.25" customHeight="1" x14ac:dyDescent="0.25">
      <c r="B46" s="140" t="s">
        <v>360</v>
      </c>
      <c r="C46" s="578"/>
      <c r="D46" s="579"/>
      <c r="E46" s="558"/>
    </row>
    <row r="47" spans="1:27" ht="44.25" customHeight="1" x14ac:dyDescent="0.25">
      <c r="B47" s="140" t="s">
        <v>361</v>
      </c>
      <c r="C47" s="580" t="s">
        <v>362</v>
      </c>
      <c r="D47" s="581"/>
      <c r="E47" s="276" t="s">
        <v>363</v>
      </c>
    </row>
    <row r="48" spans="1:27" ht="33" customHeight="1" x14ac:dyDescent="0.25">
      <c r="B48" s="571" t="s">
        <v>364</v>
      </c>
      <c r="C48" s="572"/>
      <c r="D48" s="572"/>
      <c r="E48" s="573"/>
    </row>
    <row r="49" spans="1:27" s="180" customFormat="1" ht="26.25" customHeight="1" x14ac:dyDescent="0.25">
      <c r="A49" s="179"/>
      <c r="B49" s="565" t="s">
        <v>365</v>
      </c>
      <c r="C49" s="565"/>
      <c r="D49" s="565"/>
      <c r="E49" s="566"/>
      <c r="F49" s="120"/>
      <c r="G49" s="179"/>
      <c r="H49" s="179"/>
      <c r="I49" s="179"/>
      <c r="J49" s="179"/>
      <c r="K49" s="179"/>
      <c r="L49" s="179"/>
      <c r="M49" s="179"/>
      <c r="N49" s="179"/>
      <c r="O49" s="179"/>
      <c r="P49" s="179"/>
      <c r="Q49" s="179"/>
      <c r="R49" s="179"/>
      <c r="S49" s="179"/>
      <c r="T49" s="179"/>
      <c r="U49" s="179"/>
      <c r="V49" s="179"/>
      <c r="W49" s="179"/>
      <c r="X49" s="179"/>
      <c r="Y49" s="179"/>
      <c r="Z49" s="179"/>
      <c r="AA49" s="179"/>
    </row>
    <row r="50" spans="1:27" x14ac:dyDescent="0.25">
      <c r="B50" s="140" t="s">
        <v>366</v>
      </c>
      <c r="C50" s="584"/>
      <c r="D50" s="585"/>
      <c r="E50" s="556" t="s">
        <v>345</v>
      </c>
    </row>
    <row r="51" spans="1:27" x14ac:dyDescent="0.25">
      <c r="B51" s="140" t="s">
        <v>367</v>
      </c>
      <c r="C51" s="586"/>
      <c r="D51" s="587"/>
      <c r="E51" s="557"/>
    </row>
    <row r="52" spans="1:27" x14ac:dyDescent="0.25">
      <c r="B52" s="140" t="s">
        <v>368</v>
      </c>
      <c r="C52" s="586"/>
      <c r="D52" s="587"/>
      <c r="E52" s="557"/>
    </row>
    <row r="53" spans="1:27" x14ac:dyDescent="0.25">
      <c r="B53" s="140" t="s">
        <v>369</v>
      </c>
      <c r="C53" s="586"/>
      <c r="D53" s="587"/>
      <c r="E53" s="557"/>
    </row>
    <row r="54" spans="1:27" x14ac:dyDescent="0.25">
      <c r="B54" s="140" t="s">
        <v>370</v>
      </c>
      <c r="C54" s="586"/>
      <c r="D54" s="587"/>
      <c r="E54" s="557"/>
    </row>
    <row r="55" spans="1:27" x14ac:dyDescent="0.25">
      <c r="B55" s="140" t="s">
        <v>371</v>
      </c>
      <c r="C55" s="588"/>
      <c r="D55" s="589"/>
      <c r="E55" s="558"/>
    </row>
    <row r="56" spans="1:27" ht="51" x14ac:dyDescent="0.25">
      <c r="B56" s="140" t="s">
        <v>372</v>
      </c>
      <c r="C56" s="508"/>
      <c r="D56" s="509"/>
      <c r="E56" s="277" t="s">
        <v>324</v>
      </c>
    </row>
    <row r="57" spans="1:27" ht="45" customHeight="1" x14ac:dyDescent="0.25">
      <c r="B57" s="571" t="s">
        <v>373</v>
      </c>
      <c r="C57" s="572"/>
      <c r="D57" s="572"/>
      <c r="E57" s="573"/>
    </row>
    <row r="58" spans="1:27" ht="15" customHeight="1" x14ac:dyDescent="0.25">
      <c r="B58" s="582" t="s">
        <v>303</v>
      </c>
      <c r="C58" s="582"/>
      <c r="D58" s="582"/>
      <c r="E58" s="582"/>
    </row>
    <row r="59" spans="1:27" x14ac:dyDescent="0.25">
      <c r="B59" s="583"/>
      <c r="C59" s="583"/>
      <c r="D59" s="583"/>
      <c r="E59" s="583"/>
    </row>
    <row r="60" spans="1:27" x14ac:dyDescent="0.25">
      <c r="B60" s="285"/>
      <c r="C60" s="286"/>
      <c r="D60" s="286"/>
      <c r="E60" s="287"/>
    </row>
    <row r="61" spans="1:27" ht="15.75" x14ac:dyDescent="0.25">
      <c r="B61" s="259" t="s">
        <v>26</v>
      </c>
      <c r="C61" s="149"/>
      <c r="D61" s="144"/>
      <c r="E61" s="158"/>
      <c r="F61" s="158"/>
      <c r="G61" s="139"/>
    </row>
    <row r="62" spans="1:27" x14ac:dyDescent="0.25">
      <c r="B62" s="514" t="s">
        <v>29</v>
      </c>
      <c r="C62" s="514"/>
      <c r="D62" s="514"/>
      <c r="E62" s="159"/>
      <c r="F62" s="159"/>
      <c r="G62" s="139"/>
    </row>
    <row r="63" spans="1:27" x14ac:dyDescent="0.25">
      <c r="B63" s="149" t="s">
        <v>30</v>
      </c>
      <c r="C63" s="149"/>
      <c r="D63" s="144"/>
      <c r="E63" s="158"/>
      <c r="F63" s="158"/>
      <c r="G63" s="139"/>
    </row>
    <row r="64" spans="1:27" x14ac:dyDescent="0.25">
      <c r="B64" s="149" t="s">
        <v>32</v>
      </c>
      <c r="C64" s="149"/>
      <c r="D64" s="144"/>
      <c r="E64" s="158"/>
      <c r="F64" s="158"/>
      <c r="G64" s="139"/>
    </row>
    <row r="65" spans="2:7" x14ac:dyDescent="0.25">
      <c r="B65" s="506" t="s">
        <v>33</v>
      </c>
      <c r="C65" s="506"/>
      <c r="D65" s="144"/>
      <c r="E65" s="158"/>
      <c r="F65" s="158"/>
      <c r="G65" s="139"/>
    </row>
    <row r="66" spans="2:7" x14ac:dyDescent="0.25">
      <c r="B66" s="523" t="s">
        <v>304</v>
      </c>
      <c r="C66" s="523"/>
      <c r="D66" s="523"/>
      <c r="E66" s="523"/>
      <c r="F66" s="523"/>
      <c r="G66" s="523"/>
    </row>
    <row r="67" spans="2:7" x14ac:dyDescent="0.25">
      <c r="B67" s="149" t="s">
        <v>305</v>
      </c>
      <c r="C67" s="149"/>
      <c r="D67" s="144"/>
      <c r="E67" s="158"/>
      <c r="F67" s="158"/>
      <c r="G67" s="139"/>
    </row>
    <row r="68" spans="2:7" x14ac:dyDescent="0.25">
      <c r="B68" s="144"/>
      <c r="C68" s="158"/>
      <c r="D68" s="158"/>
    </row>
    <row r="69" spans="2:7" x14ac:dyDescent="0.25">
      <c r="B69" s="144"/>
      <c r="C69" s="158"/>
      <c r="D69" s="158"/>
    </row>
    <row r="70" spans="2:7" x14ac:dyDescent="0.25">
      <c r="B70" s="145"/>
      <c r="C70" s="158"/>
      <c r="D70" s="158"/>
    </row>
    <row r="71" spans="2:7" x14ac:dyDescent="0.25">
      <c r="B71" s="144"/>
      <c r="C71" s="158"/>
      <c r="D71" s="158"/>
    </row>
    <row r="72" spans="2:7" x14ac:dyDescent="0.25">
      <c r="B72" s="146"/>
      <c r="C72" s="158"/>
      <c r="D72" s="158"/>
    </row>
  </sheetData>
  <sheetProtection selectLockedCells="1"/>
  <mergeCells count="33">
    <mergeCell ref="B58:E59"/>
    <mergeCell ref="B62:D62"/>
    <mergeCell ref="B65:C65"/>
    <mergeCell ref="B66:G66"/>
    <mergeCell ref="B49:E49"/>
    <mergeCell ref="B57:E57"/>
    <mergeCell ref="C50:D55"/>
    <mergeCell ref="E50:E55"/>
    <mergeCell ref="C56:D56"/>
    <mergeCell ref="B42:E42"/>
    <mergeCell ref="B48:E48"/>
    <mergeCell ref="C43:D46"/>
    <mergeCell ref="C47:D47"/>
    <mergeCell ref="E43:E46"/>
    <mergeCell ref="B28:E28"/>
    <mergeCell ref="B41:E41"/>
    <mergeCell ref="E29:E34"/>
    <mergeCell ref="E35:E40"/>
    <mergeCell ref="B27:E27"/>
    <mergeCell ref="E18:E26"/>
    <mergeCell ref="C18:D26"/>
    <mergeCell ref="B6:E6"/>
    <mergeCell ref="C11:D11"/>
    <mergeCell ref="C12:D12"/>
    <mergeCell ref="C13:D13"/>
    <mergeCell ref="C14:D14"/>
    <mergeCell ref="C15:D15"/>
    <mergeCell ref="C8:D8"/>
    <mergeCell ref="C9:D9"/>
    <mergeCell ref="C10:D10"/>
    <mergeCell ref="C7:D7"/>
    <mergeCell ref="B16:E16"/>
    <mergeCell ref="B17:E17"/>
  </mergeCells>
  <hyperlinks>
    <hyperlink ref="E4" r:id="rId1" xr:uid="{F35C9AF9-CF86-4BC9-8A2D-3ABFEF05F692}"/>
    <hyperlink ref="B65" r:id="rId2" xr:uid="{DAE5EF93-AE61-47E9-85CC-BA3295F0070D}"/>
    <hyperlink ref="B66" r:id="rId3" xr:uid="{073E641E-B884-4BCD-AD82-F75001DCBF1F}"/>
  </hyperlinks>
  <printOptions horizontalCentered="1"/>
  <pageMargins left="0.36" right="0.18" top="0.5" bottom="0.25" header="0.2" footer="0.16"/>
  <pageSetup scale="54" orientation="portrait" r:id="rId4"/>
  <headerFooter>
    <oddFooter>&amp;C
&amp;R&amp;"-,Bold"&amp;12Page &amp;P/&amp;N</oddFooter>
  </headerFooter>
  <rowBreaks count="1" manualBreakCount="1">
    <brk id="48" min="1" max="4" man="1"/>
  </rowBreaks>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W41"/>
  <sheetViews>
    <sheetView zoomScale="90" zoomScaleNormal="90" workbookViewId="0">
      <selection activeCell="B7" sqref="B7:C9"/>
    </sheetView>
  </sheetViews>
  <sheetFormatPr defaultRowHeight="15" x14ac:dyDescent="0.25"/>
  <cols>
    <col min="1" max="1" width="23" style="1" customWidth="1"/>
    <col min="2" max="2" width="31" style="1" customWidth="1"/>
    <col min="3" max="3" width="19.28515625" style="1" customWidth="1"/>
    <col min="4" max="4" width="18.7109375" style="1" customWidth="1"/>
    <col min="5" max="5" width="11.140625" style="1" customWidth="1"/>
    <col min="6" max="7" width="9.140625" style="1"/>
    <col min="8" max="8" width="11.28515625" style="1" customWidth="1"/>
    <col min="9" max="9" width="10.5703125" style="1" customWidth="1"/>
    <col min="10" max="10" width="9.140625" style="1"/>
    <col min="11" max="11" width="11.140625" style="1" customWidth="1"/>
    <col min="12" max="12" width="2.28515625" style="1" customWidth="1"/>
    <col min="13" max="13" width="9.140625" style="1"/>
    <col min="14" max="17" width="9.140625" style="1" customWidth="1"/>
    <col min="18" max="18" width="17.42578125" style="1" customWidth="1"/>
    <col min="19" max="21" width="25.85546875" style="1" customWidth="1"/>
    <col min="22" max="32" width="9.140625" style="1" customWidth="1"/>
    <col min="33" max="16384" width="9.140625" style="1"/>
  </cols>
  <sheetData>
    <row r="1" spans="1:21" ht="15.75" x14ac:dyDescent="0.25">
      <c r="A1" s="260" t="s">
        <v>0</v>
      </c>
      <c r="B1" s="261"/>
      <c r="C1" s="261"/>
      <c r="D1" s="261"/>
      <c r="E1" s="261"/>
      <c r="F1" s="261"/>
      <c r="G1" s="261"/>
      <c r="H1" s="261"/>
      <c r="I1" s="261"/>
      <c r="J1" s="261"/>
      <c r="K1" s="261"/>
      <c r="L1" s="262"/>
    </row>
    <row r="2" spans="1:21" ht="15.75" x14ac:dyDescent="0.25">
      <c r="A2" s="260" t="s">
        <v>1</v>
      </c>
      <c r="B2" s="261"/>
      <c r="C2" s="261"/>
      <c r="D2" s="261"/>
      <c r="E2" s="261"/>
      <c r="F2" s="261"/>
      <c r="G2" s="261"/>
      <c r="H2" s="261"/>
      <c r="I2" s="261"/>
      <c r="J2" s="261"/>
      <c r="K2" s="261"/>
      <c r="L2" s="262"/>
    </row>
    <row r="3" spans="1:21" ht="15.75" x14ac:dyDescent="0.25">
      <c r="A3" s="263" t="s">
        <v>46</v>
      </c>
      <c r="B3" s="264"/>
      <c r="C3" s="264"/>
      <c r="D3" s="264"/>
      <c r="E3" s="264"/>
      <c r="F3" s="264"/>
      <c r="G3" s="264"/>
      <c r="H3" s="264"/>
      <c r="I3" s="264"/>
      <c r="J3" s="264"/>
      <c r="K3" s="264"/>
      <c r="L3" s="265"/>
    </row>
    <row r="4" spans="1:21" ht="15.75" x14ac:dyDescent="0.25">
      <c r="A4" s="36"/>
      <c r="B4" s="2"/>
      <c r="C4" s="2"/>
      <c r="D4" s="2"/>
      <c r="E4" s="2"/>
      <c r="F4" s="2"/>
      <c r="G4" s="2"/>
      <c r="H4" s="2"/>
      <c r="I4" s="2"/>
      <c r="J4" s="2"/>
      <c r="K4" s="2"/>
      <c r="L4" s="192"/>
    </row>
    <row r="5" spans="1:21" ht="15.75" x14ac:dyDescent="0.25">
      <c r="A5" s="37"/>
      <c r="F5" s="428" t="s">
        <v>47</v>
      </c>
      <c r="G5" s="428"/>
      <c r="H5" s="428"/>
      <c r="I5" s="428"/>
      <c r="J5" s="428"/>
      <c r="K5" s="428"/>
      <c r="L5" s="31"/>
      <c r="M5" s="16"/>
    </row>
    <row r="6" spans="1:21" ht="37.5" customHeight="1" x14ac:dyDescent="0.25">
      <c r="A6" s="37"/>
      <c r="B6" s="266" t="s">
        <v>3</v>
      </c>
      <c r="C6" s="267" t="s">
        <v>4</v>
      </c>
      <c r="D6" s="266" t="s">
        <v>5</v>
      </c>
      <c r="F6" s="426" t="s">
        <v>6</v>
      </c>
      <c r="G6" s="427"/>
      <c r="H6" s="426" t="s">
        <v>7</v>
      </c>
      <c r="I6" s="427"/>
      <c r="J6" s="426" t="s">
        <v>8</v>
      </c>
      <c r="K6" s="427"/>
      <c r="L6" s="32"/>
      <c r="S6" s="3" t="s">
        <v>9</v>
      </c>
      <c r="T6" s="4" t="s">
        <v>4</v>
      </c>
      <c r="U6" s="3" t="s">
        <v>5</v>
      </c>
    </row>
    <row r="7" spans="1:21" ht="15.75" x14ac:dyDescent="0.25">
      <c r="A7" s="201" t="s">
        <v>10</v>
      </c>
      <c r="B7" s="186">
        <v>0</v>
      </c>
      <c r="C7" s="186">
        <v>0</v>
      </c>
      <c r="D7" s="182">
        <f>'SALARY TAX-2024-25'!D11</f>
        <v>8200000</v>
      </c>
      <c r="F7" s="418" t="s">
        <v>11</v>
      </c>
      <c r="G7" s="419"/>
      <c r="H7" s="249">
        <f>'SALARY TAX-2021-22'!D17</f>
        <v>0</v>
      </c>
      <c r="I7" s="250">
        <f>$D$19</f>
        <v>1720000</v>
      </c>
      <c r="J7" s="249">
        <f>I7-H7</f>
        <v>1720000</v>
      </c>
      <c r="K7" s="251" t="str">
        <f>IF(J7&lt;0,"was higher tax",IF(J7=0,"no change","was lower tax"))</f>
        <v>was lower tax</v>
      </c>
      <c r="L7" s="32"/>
      <c r="R7" s="1" t="s">
        <v>12</v>
      </c>
      <c r="S7" s="6">
        <f>B7</f>
        <v>0</v>
      </c>
      <c r="T7" s="7">
        <f>IF(C11&lt;12,C11,12)</f>
        <v>0</v>
      </c>
      <c r="U7" s="7">
        <f>+S7*T7</f>
        <v>0</v>
      </c>
    </row>
    <row r="8" spans="1:21" ht="15.75" x14ac:dyDescent="0.25">
      <c r="A8" s="201" t="s">
        <v>13</v>
      </c>
      <c r="B8" s="186">
        <v>0</v>
      </c>
      <c r="C8" s="198">
        <v>0</v>
      </c>
      <c r="D8" s="183">
        <f>+B8*C8</f>
        <v>0</v>
      </c>
      <c r="F8" s="418" t="s">
        <v>14</v>
      </c>
      <c r="G8" s="419"/>
      <c r="H8" s="249">
        <f>'SALARY TAX-2021-22'!D18</f>
        <v>1395000</v>
      </c>
      <c r="I8" s="250">
        <f>$D$19</f>
        <v>1720000</v>
      </c>
      <c r="J8" s="249">
        <f>I8-H8</f>
        <v>325000</v>
      </c>
      <c r="K8" s="251" t="str">
        <f>IF(J8&lt;0,"was higher tax",IF(J8=0,"no change","was lower tax"))</f>
        <v>was lower tax</v>
      </c>
      <c r="L8" s="32"/>
      <c r="R8" s="417" t="s">
        <v>15</v>
      </c>
      <c r="S8" s="6"/>
      <c r="T8" s="8"/>
      <c r="U8" s="7"/>
    </row>
    <row r="9" spans="1:21" ht="15.75" x14ac:dyDescent="0.25">
      <c r="A9" s="201" t="s">
        <v>16</v>
      </c>
      <c r="B9" s="186">
        <v>0</v>
      </c>
      <c r="C9" s="8">
        <v>0</v>
      </c>
      <c r="D9" s="183">
        <f>+B9</f>
        <v>0</v>
      </c>
      <c r="F9" s="418" t="s">
        <v>17</v>
      </c>
      <c r="G9" s="419"/>
      <c r="H9" s="249">
        <f>H8</f>
        <v>1395000</v>
      </c>
      <c r="I9" s="250">
        <f t="shared" ref="I9:I11" si="0">$D$19</f>
        <v>1720000</v>
      </c>
      <c r="J9" s="249">
        <f>I9-H9</f>
        <v>325000</v>
      </c>
      <c r="K9" s="251" t="str">
        <f>IF(J9&lt;0,"was higher tax",IF(J9=0,"no change","was lower tax"))</f>
        <v>was lower tax</v>
      </c>
      <c r="L9" s="32"/>
      <c r="R9" s="417"/>
      <c r="S9" s="6"/>
      <c r="T9" s="8"/>
      <c r="U9" s="7"/>
    </row>
    <row r="10" spans="1:21" x14ac:dyDescent="0.25">
      <c r="A10" s="53"/>
      <c r="B10" s="420"/>
      <c r="C10" s="421"/>
      <c r="D10" s="422"/>
      <c r="F10" s="418" t="s">
        <v>18</v>
      </c>
      <c r="G10" s="419"/>
      <c r="H10" s="249">
        <f>H9</f>
        <v>1395000</v>
      </c>
      <c r="I10" s="250">
        <f t="shared" si="0"/>
        <v>1720000</v>
      </c>
      <c r="J10" s="249">
        <f>I10-H10</f>
        <v>325000</v>
      </c>
      <c r="K10" s="251" t="str">
        <f>IF(J10&lt;0,"was higher tax",IF(J10=0,"no change","was lower tax"))</f>
        <v>was lower tax</v>
      </c>
      <c r="L10" s="32"/>
      <c r="R10" s="417"/>
      <c r="S10" s="420"/>
      <c r="T10" s="421"/>
      <c r="U10" s="422"/>
    </row>
    <row r="11" spans="1:21" ht="23.25" customHeight="1" x14ac:dyDescent="0.25">
      <c r="A11" s="37"/>
      <c r="B11" s="184"/>
      <c r="C11" s="185">
        <f>SUM(C7:C10)</f>
        <v>0</v>
      </c>
      <c r="D11" s="185">
        <f>SUM(D7:D10)</f>
        <v>8200000</v>
      </c>
      <c r="F11" s="418" t="s">
        <v>19</v>
      </c>
      <c r="G11" s="419"/>
      <c r="H11" s="249">
        <f>'SALARY TAX-2018-19'!D18</f>
        <v>1140000</v>
      </c>
      <c r="I11" s="250">
        <f t="shared" si="0"/>
        <v>1720000</v>
      </c>
      <c r="J11" s="249">
        <f>I11-H11</f>
        <v>580000</v>
      </c>
      <c r="K11" s="251" t="str">
        <f>IF(J11&lt;0,"was higher tax",IF(J11=0,"no change","was lower tax"))</f>
        <v>was lower tax</v>
      </c>
      <c r="L11" s="32"/>
      <c r="S11" s="9"/>
      <c r="T11" s="9">
        <f>SUM(T7:T10)</f>
        <v>0</v>
      </c>
      <c r="U11" s="9">
        <f>SUM(U7:U10)</f>
        <v>0</v>
      </c>
    </row>
    <row r="12" spans="1:21" x14ac:dyDescent="0.25">
      <c r="A12" s="37"/>
      <c r="F12" s="27"/>
      <c r="G12" s="27"/>
      <c r="H12" s="27"/>
      <c r="I12" s="27"/>
      <c r="J12" s="27"/>
      <c r="K12" s="27"/>
      <c r="L12" s="32"/>
    </row>
    <row r="13" spans="1:21" x14ac:dyDescent="0.25">
      <c r="A13" s="37"/>
      <c r="B13" s="10" t="s">
        <v>20</v>
      </c>
      <c r="C13" s="11"/>
      <c r="D13" s="11"/>
      <c r="F13" s="188"/>
      <c r="G13" s="28"/>
      <c r="H13" s="28"/>
      <c r="I13" s="28"/>
      <c r="J13" s="28"/>
      <c r="K13" s="28"/>
      <c r="L13" s="33"/>
      <c r="S13" s="10" t="s">
        <v>21</v>
      </c>
      <c r="T13" s="11"/>
      <c r="U13" s="11"/>
    </row>
    <row r="14" spans="1:21" x14ac:dyDescent="0.25">
      <c r="A14" s="37"/>
      <c r="B14" s="5" t="s">
        <v>22</v>
      </c>
      <c r="D14" s="29">
        <f>VLOOKUP(D11,$B$35:$E$41,3)</f>
        <v>1005000</v>
      </c>
      <c r="F14" s="12"/>
      <c r="G14" s="12"/>
      <c r="H14" s="12"/>
      <c r="I14" s="12"/>
      <c r="J14" s="12"/>
      <c r="K14" s="12"/>
      <c r="L14" s="31"/>
      <c r="S14" s="5" t="s">
        <v>22</v>
      </c>
      <c r="U14" s="13">
        <f>VLOOKUP(U11,$B$35:$E$41,3)</f>
        <v>0</v>
      </c>
    </row>
    <row r="15" spans="1:21" x14ac:dyDescent="0.25">
      <c r="A15" s="37"/>
      <c r="B15" s="1" t="s">
        <v>23</v>
      </c>
      <c r="C15" s="30">
        <f>IF($D$11&gt;$B$41,C40,IF(ISNA(VLOOKUP($D$11,$C$35:$C$41,1)),0,VLOOKUP($D$11,$C$35:$C$41,1)))</f>
        <v>6000000.0999999996</v>
      </c>
      <c r="D15" s="30"/>
      <c r="F15" s="5" t="s">
        <v>24</v>
      </c>
      <c r="L15" s="31"/>
      <c r="S15" s="1" t="s">
        <v>23</v>
      </c>
      <c r="T15" s="14">
        <f>IF(U11&gt;$B$41,C40,IF(ISNA(VLOOKUP(U11,$C$35:$C$41,1)),0,VLOOKUP(U11,$C$35:$C$41,1)))</f>
        <v>0</v>
      </c>
      <c r="U15" s="14"/>
    </row>
    <row r="16" spans="1:21" ht="31.5" customHeight="1" x14ac:dyDescent="0.25">
      <c r="A16" s="37"/>
      <c r="B16" s="15" t="s">
        <v>25</v>
      </c>
      <c r="C16" s="16">
        <f>+$D$11-$C$15</f>
        <v>2199999.9000000004</v>
      </c>
      <c r="F16" s="5" t="s">
        <v>26</v>
      </c>
      <c r="L16" s="31"/>
      <c r="S16" s="15" t="s">
        <v>27</v>
      </c>
      <c r="T16" s="16">
        <f>+U11-T15</f>
        <v>0</v>
      </c>
    </row>
    <row r="17" spans="1:21" ht="15" customHeight="1" x14ac:dyDescent="0.25">
      <c r="A17" s="37"/>
      <c r="B17" s="119" t="s">
        <v>28</v>
      </c>
      <c r="C17" s="128">
        <f>IF($D$11&gt;$C$15,VLOOKUP($D$11,$B$35:$E$41,4))</f>
        <v>0.32500000000000001</v>
      </c>
      <c r="D17" s="29">
        <f>ROUND(C16*C17,0)</f>
        <v>715000</v>
      </c>
      <c r="F17" s="402" t="s">
        <v>29</v>
      </c>
      <c r="G17" s="402"/>
      <c r="H17" s="402"/>
      <c r="I17" s="402"/>
      <c r="J17" s="402"/>
      <c r="K17" s="402"/>
      <c r="L17" s="403"/>
      <c r="S17" s="5" t="s">
        <v>28</v>
      </c>
      <c r="T17" s="187" t="b">
        <f>IF(U11&gt;T15,VLOOKUP(U11,$B$35:$E$41,4))</f>
        <v>0</v>
      </c>
      <c r="U17" s="13">
        <f>ROUND(T16*T17,0)</f>
        <v>0</v>
      </c>
    </row>
    <row r="18" spans="1:21" ht="15.75" thickBot="1" x14ac:dyDescent="0.3">
      <c r="A18" s="37"/>
      <c r="F18" s="1" t="s">
        <v>30</v>
      </c>
      <c r="L18" s="31"/>
    </row>
    <row r="19" spans="1:21" ht="19.5" thickBot="1" x14ac:dyDescent="0.35">
      <c r="A19" s="37"/>
      <c r="B19" s="429" t="s">
        <v>31</v>
      </c>
      <c r="C19" s="430"/>
      <c r="D19" s="124">
        <f>+D14+D17</f>
        <v>1720000</v>
      </c>
      <c r="F19" s="1" t="s">
        <v>32</v>
      </c>
      <c r="L19" s="31"/>
      <c r="S19" s="5" t="s">
        <v>31</v>
      </c>
      <c r="U19" s="17">
        <f>+U14+U17</f>
        <v>0</v>
      </c>
    </row>
    <row r="20" spans="1:21" x14ac:dyDescent="0.25">
      <c r="A20" s="37"/>
      <c r="B20" s="5"/>
      <c r="D20" s="121"/>
      <c r="F20" s="189" t="s">
        <v>33</v>
      </c>
      <c r="L20" s="31"/>
      <c r="S20" s="19"/>
      <c r="U20" s="121"/>
    </row>
    <row r="21" spans="1:21" x14ac:dyDescent="0.25">
      <c r="A21" s="37"/>
      <c r="F21" s="190" t="s">
        <v>34</v>
      </c>
      <c r="L21" s="31"/>
    </row>
    <row r="22" spans="1:21" x14ac:dyDescent="0.25">
      <c r="A22" s="37"/>
      <c r="B22" s="126" t="s">
        <v>35</v>
      </c>
      <c r="C22" s="127"/>
      <c r="D22" s="127"/>
      <c r="L22" s="31"/>
    </row>
    <row r="23" spans="1:21" x14ac:dyDescent="0.25">
      <c r="A23" s="37"/>
      <c r="B23" s="194" t="s">
        <v>36</v>
      </c>
      <c r="C23" s="194"/>
      <c r="D23" s="195">
        <f>U19</f>
        <v>0</v>
      </c>
      <c r="F23" s="191" t="s">
        <v>37</v>
      </c>
      <c r="L23" s="31"/>
    </row>
    <row r="24" spans="1:21" x14ac:dyDescent="0.25">
      <c r="A24" s="37"/>
      <c r="B24" s="196" t="s">
        <v>38</v>
      </c>
      <c r="C24" s="196"/>
      <c r="D24" s="197">
        <f>+D19</f>
        <v>1720000</v>
      </c>
      <c r="L24" s="31"/>
    </row>
    <row r="25" spans="1:21" ht="15.75" thickBot="1" x14ac:dyDescent="0.3">
      <c r="A25" s="37"/>
      <c r="B25" s="199" t="s">
        <v>39</v>
      </c>
      <c r="C25" s="199"/>
      <c r="D25" s="200">
        <f>ROUND(IF(C8&gt;0,(D23/12*$C$7),0),0)</f>
        <v>0</v>
      </c>
      <c r="L25" s="31"/>
    </row>
    <row r="26" spans="1:21" ht="15.75" thickBot="1" x14ac:dyDescent="0.3">
      <c r="A26" s="37"/>
      <c r="B26" s="406" t="s">
        <v>40</v>
      </c>
      <c r="C26" s="407"/>
      <c r="D26" s="18">
        <f>IF((D24-D25)&lt;0,D25+D24-D25,(D24-D25))</f>
        <v>1720000</v>
      </c>
      <c r="L26" s="31"/>
    </row>
    <row r="27" spans="1:21" ht="20.25" thickBot="1" x14ac:dyDescent="0.35">
      <c r="A27" s="37"/>
      <c r="B27" s="408" t="str">
        <f>IF(B8&gt;0,"Monthly tax deduction in remaining months","Monthly tax deduction")</f>
        <v>Monthly tax deduction</v>
      </c>
      <c r="C27" s="409"/>
      <c r="D27" s="125" t="e">
        <f>IF(C8=0,D26/C7,D26/C8)</f>
        <v>#DIV/0!</v>
      </c>
      <c r="L27" s="31"/>
    </row>
    <row r="28" spans="1:21" x14ac:dyDescent="0.25">
      <c r="A28" s="34"/>
      <c r="B28" s="12"/>
      <c r="C28" s="12"/>
      <c r="D28" s="12"/>
      <c r="E28" s="12"/>
      <c r="F28" s="193"/>
      <c r="G28" s="12"/>
      <c r="H28" s="12"/>
      <c r="I28" s="12"/>
      <c r="J28" s="12"/>
      <c r="K28" s="12"/>
      <c r="L28" s="35"/>
    </row>
    <row r="33" spans="1:23" ht="15" customHeight="1" x14ac:dyDescent="0.25">
      <c r="A33" s="410" t="s">
        <v>48</v>
      </c>
      <c r="B33" s="411"/>
      <c r="C33" s="411"/>
      <c r="D33" s="411"/>
      <c r="E33" s="412"/>
    </row>
    <row r="34" spans="1:23" s="20" customFormat="1" x14ac:dyDescent="0.25">
      <c r="A34" s="21" t="s">
        <v>42</v>
      </c>
      <c r="B34" s="22" t="s">
        <v>43</v>
      </c>
      <c r="C34" s="22" t="s">
        <v>44</v>
      </c>
      <c r="D34" s="22" t="s">
        <v>22</v>
      </c>
      <c r="E34" s="22" t="s">
        <v>45</v>
      </c>
      <c r="F34" s="1"/>
      <c r="G34" s="1"/>
      <c r="H34" s="1"/>
      <c r="I34" s="1"/>
      <c r="J34" s="1"/>
      <c r="K34" s="1"/>
      <c r="L34" s="1"/>
      <c r="M34" s="1"/>
      <c r="N34" s="1"/>
      <c r="O34" s="1"/>
      <c r="P34" s="1"/>
      <c r="Q34" s="1"/>
      <c r="R34" s="1"/>
      <c r="S34" s="1"/>
      <c r="T34" s="1"/>
      <c r="U34" s="1"/>
      <c r="V34" s="1"/>
      <c r="W34" s="1"/>
    </row>
    <row r="35" spans="1:23" s="20" customFormat="1" ht="15.75" x14ac:dyDescent="0.3">
      <c r="A35" s="23">
        <v>1</v>
      </c>
      <c r="B35" s="24">
        <v>0</v>
      </c>
      <c r="C35" s="24">
        <v>600000</v>
      </c>
      <c r="D35" s="8">
        <v>0</v>
      </c>
      <c r="E35" s="25">
        <v>0</v>
      </c>
      <c r="F35" s="1"/>
      <c r="G35" s="26"/>
      <c r="H35" s="26"/>
      <c r="I35" s="1"/>
      <c r="J35" s="1"/>
      <c r="K35" s="1"/>
      <c r="L35" s="1"/>
      <c r="M35" s="1"/>
      <c r="N35" s="1"/>
      <c r="O35" s="1"/>
      <c r="P35" s="1"/>
      <c r="Q35" s="1"/>
      <c r="R35" s="1"/>
      <c r="S35" s="1"/>
      <c r="T35" s="1"/>
      <c r="U35" s="1"/>
      <c r="V35" s="1"/>
      <c r="W35" s="1"/>
    </row>
    <row r="36" spans="1:23" s="20" customFormat="1" ht="15.75" x14ac:dyDescent="0.3">
      <c r="A36" s="23">
        <f t="shared" ref="A36:A41" si="1">+A35+1</f>
        <v>2</v>
      </c>
      <c r="B36" s="24">
        <f t="shared" ref="B36:B40" si="2">+C35+1-0.1</f>
        <v>600000.9</v>
      </c>
      <c r="C36" s="24">
        <v>1200000.1000000001</v>
      </c>
      <c r="D36" s="55">
        <v>0</v>
      </c>
      <c r="E36" s="54">
        <v>2.5000000000000001E-2</v>
      </c>
      <c r="F36" s="1"/>
      <c r="G36" s="1"/>
      <c r="H36" s="1"/>
      <c r="I36" s="1"/>
      <c r="J36" s="1"/>
      <c r="K36" s="1"/>
      <c r="L36" s="1"/>
      <c r="M36" s="1"/>
      <c r="N36" s="1"/>
      <c r="O36" s="1"/>
      <c r="P36" s="1"/>
      <c r="Q36" s="1"/>
      <c r="R36" s="1"/>
      <c r="S36" s="1"/>
      <c r="T36" s="1"/>
      <c r="U36" s="1"/>
      <c r="V36" s="1"/>
      <c r="W36" s="1"/>
    </row>
    <row r="37" spans="1:23" s="20" customFormat="1" ht="15.75" x14ac:dyDescent="0.3">
      <c r="A37" s="23">
        <f t="shared" si="1"/>
        <v>3</v>
      </c>
      <c r="B37" s="24">
        <f t="shared" si="2"/>
        <v>1200001</v>
      </c>
      <c r="C37" s="24">
        <v>2400000.1</v>
      </c>
      <c r="D37" s="55">
        <v>15000</v>
      </c>
      <c r="E37" s="54">
        <v>0.125</v>
      </c>
      <c r="F37" s="1"/>
      <c r="G37" s="1"/>
      <c r="H37" s="1"/>
      <c r="I37" s="1"/>
      <c r="J37" s="1"/>
      <c r="K37" s="1"/>
      <c r="L37" s="1"/>
      <c r="M37" s="1"/>
      <c r="N37" s="1"/>
      <c r="O37" s="1"/>
      <c r="P37" s="1"/>
      <c r="Q37" s="1"/>
      <c r="R37" s="1"/>
      <c r="S37" s="1"/>
      <c r="T37" s="1"/>
      <c r="U37" s="1"/>
      <c r="V37" s="1"/>
      <c r="W37" s="1"/>
    </row>
    <row r="38" spans="1:23" s="20" customFormat="1" ht="15.75" x14ac:dyDescent="0.3">
      <c r="A38" s="23">
        <f t="shared" si="1"/>
        <v>4</v>
      </c>
      <c r="B38" s="24">
        <f t="shared" si="2"/>
        <v>2400001</v>
      </c>
      <c r="C38" s="24">
        <v>3600000.1</v>
      </c>
      <c r="D38" s="55">
        <v>165000</v>
      </c>
      <c r="E38" s="54">
        <v>0.2</v>
      </c>
      <c r="F38" s="1"/>
      <c r="G38" s="1"/>
      <c r="H38" s="1"/>
      <c r="I38" s="1"/>
      <c r="J38" s="1"/>
      <c r="K38" s="1"/>
      <c r="L38" s="1"/>
      <c r="M38" s="1"/>
      <c r="N38" s="1"/>
      <c r="O38" s="1"/>
      <c r="P38" s="1"/>
      <c r="Q38" s="1"/>
      <c r="R38" s="1"/>
      <c r="S38" s="1"/>
      <c r="T38" s="1"/>
      <c r="U38" s="1"/>
      <c r="V38" s="1"/>
      <c r="W38" s="1"/>
    </row>
    <row r="39" spans="1:23" s="20" customFormat="1" ht="15.75" x14ac:dyDescent="0.3">
      <c r="A39" s="23">
        <f t="shared" si="1"/>
        <v>5</v>
      </c>
      <c r="B39" s="24">
        <f t="shared" si="2"/>
        <v>3600001</v>
      </c>
      <c r="C39" s="24">
        <v>6000000.0999999996</v>
      </c>
      <c r="D39" s="55">
        <v>405000</v>
      </c>
      <c r="E39" s="54">
        <v>0.25</v>
      </c>
      <c r="F39" s="1"/>
      <c r="G39" s="1"/>
      <c r="H39" s="1"/>
      <c r="I39" s="1"/>
      <c r="J39" s="1"/>
      <c r="K39" s="1"/>
      <c r="L39" s="1"/>
      <c r="M39" s="1"/>
      <c r="N39" s="1"/>
      <c r="O39" s="1"/>
      <c r="P39" s="1"/>
      <c r="Q39" s="1"/>
      <c r="R39" s="1"/>
      <c r="S39" s="1"/>
      <c r="T39" s="1"/>
      <c r="U39" s="1"/>
      <c r="V39" s="1"/>
      <c r="W39" s="1"/>
    </row>
    <row r="40" spans="1:23" s="20" customFormat="1" ht="15.75" x14ac:dyDescent="0.3">
      <c r="A40" s="23">
        <f t="shared" si="1"/>
        <v>6</v>
      </c>
      <c r="B40" s="24">
        <f t="shared" si="2"/>
        <v>6000001</v>
      </c>
      <c r="C40" s="24">
        <v>12000000.1</v>
      </c>
      <c r="D40" s="55">
        <v>1005000</v>
      </c>
      <c r="E40" s="54">
        <v>0.32500000000000001</v>
      </c>
      <c r="F40" s="1"/>
      <c r="G40" s="1"/>
      <c r="H40" s="1"/>
      <c r="I40" s="1"/>
      <c r="J40" s="1"/>
      <c r="K40" s="1"/>
      <c r="L40" s="1"/>
      <c r="M40" s="1"/>
      <c r="N40" s="1"/>
      <c r="O40" s="1"/>
      <c r="P40" s="1"/>
      <c r="Q40" s="1"/>
      <c r="R40" s="1"/>
      <c r="S40" s="1"/>
      <c r="T40" s="1"/>
      <c r="U40" s="1"/>
      <c r="V40" s="1"/>
      <c r="W40" s="1"/>
    </row>
    <row r="41" spans="1:23" s="20" customFormat="1" ht="15.75" x14ac:dyDescent="0.3">
      <c r="A41" s="23">
        <f t="shared" si="1"/>
        <v>7</v>
      </c>
      <c r="B41" s="24">
        <f>+C40+1-0.1</f>
        <v>12000001</v>
      </c>
      <c r="C41" s="24">
        <v>0</v>
      </c>
      <c r="D41" s="55">
        <v>2955000</v>
      </c>
      <c r="E41" s="54">
        <v>0.35</v>
      </c>
      <c r="F41" s="1"/>
      <c r="G41" s="1"/>
      <c r="H41" s="1"/>
      <c r="I41" s="1"/>
      <c r="J41" s="1"/>
      <c r="K41" s="1"/>
      <c r="L41" s="1"/>
      <c r="M41" s="1"/>
      <c r="N41" s="1"/>
      <c r="O41" s="1"/>
      <c r="P41" s="1"/>
      <c r="Q41" s="1"/>
      <c r="R41" s="1"/>
      <c r="S41" s="1"/>
      <c r="T41" s="1"/>
      <c r="U41" s="1"/>
      <c r="V41" s="1"/>
      <c r="W41" s="1"/>
    </row>
  </sheetData>
  <sheetProtection selectLockedCells="1"/>
  <mergeCells count="17">
    <mergeCell ref="S10:U10"/>
    <mergeCell ref="R8:R10"/>
    <mergeCell ref="F17:L17"/>
    <mergeCell ref="A33:E33"/>
    <mergeCell ref="B26:C26"/>
    <mergeCell ref="F10:G10"/>
    <mergeCell ref="F11:G11"/>
    <mergeCell ref="F9:G9"/>
    <mergeCell ref="B19:C19"/>
    <mergeCell ref="B10:D10"/>
    <mergeCell ref="B27:C27"/>
    <mergeCell ref="F6:G6"/>
    <mergeCell ref="H6:I6"/>
    <mergeCell ref="J6:K6"/>
    <mergeCell ref="F5:K5"/>
    <mergeCell ref="F8:G8"/>
    <mergeCell ref="F7:G7"/>
  </mergeCells>
  <conditionalFormatting sqref="J7:J11">
    <cfRule type="cellIs" dxfId="5" priority="1" operator="lessThan">
      <formula>0</formula>
    </cfRule>
  </conditionalFormatting>
  <conditionalFormatting sqref="K7:K11">
    <cfRule type="containsText" dxfId="4" priority="2" operator="containsText" text="was lower tax">
      <formula>NOT(ISERROR(SEARCH("was lower tax",K7)))</formula>
    </cfRule>
    <cfRule type="cellIs" dxfId="3" priority="3" operator="equal">
      <formula>"""was lower tax"""</formula>
    </cfRule>
  </conditionalFormatting>
  <dataValidations count="10">
    <dataValidation allowBlank="1" showInputMessage="1" showErrorMessage="1" promptTitle="FinanTax Consulting:" prompt="use this row if there is any salary review during the period. Insert new salary after review and remaining months." sqref="R8:R9" xr:uid="{00000000-0002-0000-0000-000000000000}"/>
    <dataValidation allowBlank="1" showInputMessage="1" showErrorMessage="1" promptTitle="FinanTax Consulting:" prompt="Insert Monthly Salary, Including all benefits." sqref="R7" xr:uid="{00000000-0002-0000-0000-000001000000}"/>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T7" xr:uid="{00000000-0002-0000-0000-000002000000}"/>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T8:T9" xr:uid="{00000000-0002-0000-0000-000003000000}"/>
    <dataValidation allowBlank="1" showInputMessage="1" showErrorMessage="1" promptTitle="FinanTax Consulting:" prompt="use this row if there is any salary increament during the period. Insert new salary after increament and remaining months." sqref="A10" xr:uid="{00000000-0002-0000-0000-000004000000}"/>
    <dataValidation allowBlank="1" showInputMessage="1" showErrorMessage="1" promptTitle="FinanTax Consulting:" prompt="Use this row if there is any other benefit paid during the period, for example 13th salary, performance or sales bonus etc." sqref="A9" xr:uid="{0A32F277-2A1A-42B1-845D-EAE4C603F973}"/>
    <dataValidation allowBlank="1" showInputMessage="1" showErrorMessage="1" promptTitle="FinanTax Consulting:" prompt="Use this section if there is any salary increament during the period. For example if in first 6 months salary was paid @ of Rs. 50,000/-month and salary reviewed to Rs. 55,000/- month. Write Reviewed salary in this section. Select 6 months in first row." sqref="A8" xr:uid="{774224F9-6B10-4910-AC28-1924BC81FB9A}"/>
    <dataValidation allowBlank="1" showInputMessage="1" showErrorMessage="1" promptTitle="FinanTax Consulting" prompt="Use this section to add monthly gross pay at the start of tax year." sqref="A7" xr:uid="{7827DB24-3171-42C7-8BAA-BDCB2D0A41EB}"/>
    <dataValidation allowBlank="1" showInputMessage="1" showErrorMessage="1" promptTitle="FinanTax Consulting" prompt="Add months before any review, i.e., if an employee gets 50,000 from July to Dec and then 55,000 from onwards, add 6 months here." sqref="C7" xr:uid="{B487EBB7-A031-4F64-9750-A7643BDAFC62}"/>
    <dataValidation allowBlank="1" showInputMessage="1" showErrorMessage="1" promptTitle="Monthly Pay" prompt="Use this section to add monthly gross pay at the start of tax year." sqref="B7:B9" xr:uid="{119481BF-208F-4311-B323-689B9B0A628C}"/>
  </dataValidations>
  <hyperlinks>
    <hyperlink ref="F20" r:id="rId1" xr:uid="{00000000-0004-0000-0000-000000000000}"/>
    <hyperlink ref="F21" r:id="rId2" xr:uid="{BA158BF6-92A0-403C-BCA1-978D59B55D17}"/>
  </hyperlinks>
  <printOptions horizontalCentered="1"/>
  <pageMargins left="0.34" right="0.23" top="0.99" bottom="0.75" header="0.3" footer="0.3"/>
  <pageSetup scale="80"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034B3-AC6F-4891-AFD4-DF7FCDD055A6}">
  <sheetPr>
    <tabColor theme="3" tint="-0.249977111117893"/>
    <pageSetUpPr fitToPage="1"/>
  </sheetPr>
  <dimension ref="A1:U46"/>
  <sheetViews>
    <sheetView zoomScale="85" zoomScaleNormal="85" workbookViewId="0">
      <selection activeCell="D18" sqref="D18"/>
    </sheetView>
  </sheetViews>
  <sheetFormatPr defaultRowHeight="15" x14ac:dyDescent="0.25"/>
  <cols>
    <col min="1" max="1" width="15.7109375" style="1" customWidth="1"/>
    <col min="2" max="2" width="31" style="1" customWidth="1"/>
    <col min="3" max="3" width="14.85546875" style="1" customWidth="1"/>
    <col min="4" max="4" width="18.7109375" style="1" customWidth="1"/>
    <col min="5" max="5" width="11.140625" style="1" customWidth="1"/>
    <col min="6" max="13" width="9.140625" style="1"/>
    <col min="14" max="16" width="9.140625" style="1" customWidth="1"/>
    <col min="17" max="17" width="9.140625" style="1" hidden="1" customWidth="1"/>
    <col min="18" max="18" width="17.42578125" style="1" hidden="1" customWidth="1"/>
    <col min="19" max="21" width="25.85546875" style="1" hidden="1" customWidth="1"/>
    <col min="22" max="32" width="9.140625" style="1" customWidth="1"/>
    <col min="33" max="16384" width="9.140625" style="1"/>
  </cols>
  <sheetData>
    <row r="1" spans="1:21" ht="15.75" x14ac:dyDescent="0.25">
      <c r="A1" s="202" t="s">
        <v>0</v>
      </c>
      <c r="B1" s="203"/>
      <c r="C1" s="203"/>
      <c r="D1" s="203"/>
      <c r="E1" s="203"/>
      <c r="F1" s="203"/>
      <c r="G1" s="203"/>
      <c r="H1" s="203"/>
      <c r="I1" s="203"/>
      <c r="J1" s="203"/>
      <c r="K1" s="203"/>
      <c r="L1" s="204"/>
    </row>
    <row r="2" spans="1:21" ht="15.75" x14ac:dyDescent="0.25">
      <c r="A2" s="202" t="s">
        <v>1</v>
      </c>
      <c r="B2" s="203"/>
      <c r="C2" s="203"/>
      <c r="D2" s="203"/>
      <c r="E2" s="203"/>
      <c r="F2" s="203"/>
      <c r="G2" s="203"/>
      <c r="H2" s="203"/>
      <c r="I2" s="203"/>
      <c r="J2" s="203"/>
      <c r="K2" s="203"/>
      <c r="L2" s="204"/>
    </row>
    <row r="3" spans="1:21" ht="15.75" x14ac:dyDescent="0.25">
      <c r="A3" s="205" t="s">
        <v>49</v>
      </c>
      <c r="B3" s="206"/>
      <c r="C3" s="206"/>
      <c r="D3" s="206"/>
      <c r="E3" s="206"/>
      <c r="F3" s="206"/>
      <c r="G3" s="206"/>
      <c r="H3" s="206"/>
      <c r="I3" s="206"/>
      <c r="J3" s="206"/>
      <c r="K3" s="206"/>
      <c r="L3" s="207"/>
    </row>
    <row r="4" spans="1:21" ht="15.75" x14ac:dyDescent="0.25">
      <c r="A4" s="36"/>
      <c r="B4" s="2"/>
      <c r="C4" s="2"/>
      <c r="D4" s="2"/>
      <c r="E4" s="2"/>
      <c r="F4" s="208"/>
      <c r="G4" s="209"/>
      <c r="H4" s="209"/>
      <c r="I4" s="209"/>
      <c r="J4" s="209"/>
      <c r="K4" s="209"/>
      <c r="L4" s="210"/>
    </row>
    <row r="5" spans="1:21" x14ac:dyDescent="0.25">
      <c r="A5" s="37"/>
      <c r="F5" s="211" t="s">
        <v>50</v>
      </c>
      <c r="L5" s="31"/>
      <c r="M5" s="16"/>
    </row>
    <row r="6" spans="1:21" ht="37.5" customHeight="1" x14ac:dyDescent="0.25">
      <c r="A6" s="37"/>
      <c r="B6" s="212" t="s">
        <v>3</v>
      </c>
      <c r="C6" s="213" t="s">
        <v>4</v>
      </c>
      <c r="D6" s="212" t="s">
        <v>5</v>
      </c>
      <c r="F6" s="431" t="s">
        <v>51</v>
      </c>
      <c r="G6" s="432"/>
      <c r="H6" s="432"/>
      <c r="I6" s="432"/>
      <c r="J6" s="432"/>
      <c r="K6" s="432"/>
      <c r="L6" s="433"/>
      <c r="S6" s="3" t="s">
        <v>9</v>
      </c>
      <c r="T6" s="4" t="s">
        <v>4</v>
      </c>
      <c r="U6" s="3" t="s">
        <v>5</v>
      </c>
    </row>
    <row r="7" spans="1:21" ht="15.75" x14ac:dyDescent="0.25">
      <c r="A7" s="38"/>
      <c r="B7" s="214">
        <v>0</v>
      </c>
      <c r="C7" s="214">
        <v>0</v>
      </c>
      <c r="D7" s="182">
        <f>'SALARY TAX-2024-25'!D11</f>
        <v>8200000</v>
      </c>
      <c r="F7" s="431"/>
      <c r="G7" s="432"/>
      <c r="H7" s="432"/>
      <c r="I7" s="432"/>
      <c r="J7" s="432"/>
      <c r="K7" s="432"/>
      <c r="L7" s="433"/>
      <c r="R7" s="1" t="s">
        <v>12</v>
      </c>
      <c r="S7" s="6">
        <f>B7</f>
        <v>0</v>
      </c>
      <c r="T7" s="7">
        <f>IF(C10&lt;12,C10,12)</f>
        <v>0</v>
      </c>
      <c r="U7" s="7">
        <f>+S7*T7</f>
        <v>0</v>
      </c>
    </row>
    <row r="8" spans="1:21" ht="17.25" customHeight="1" x14ac:dyDescent="0.25">
      <c r="A8" s="215" t="s">
        <v>52</v>
      </c>
      <c r="B8" s="214">
        <v>0</v>
      </c>
      <c r="C8" s="8">
        <v>0</v>
      </c>
      <c r="D8" s="183">
        <f>+B8*C8</f>
        <v>0</v>
      </c>
      <c r="F8" s="431"/>
      <c r="G8" s="432"/>
      <c r="H8" s="432"/>
      <c r="I8" s="432"/>
      <c r="J8" s="432"/>
      <c r="K8" s="432"/>
      <c r="L8" s="433"/>
      <c r="R8" s="417" t="s">
        <v>15</v>
      </c>
      <c r="S8" s="6"/>
      <c r="T8" s="8"/>
      <c r="U8" s="7"/>
    </row>
    <row r="9" spans="1:21" x14ac:dyDescent="0.25">
      <c r="A9" s="53"/>
      <c r="B9" s="420"/>
      <c r="C9" s="421"/>
      <c r="D9" s="422"/>
      <c r="F9" s="431"/>
      <c r="G9" s="432"/>
      <c r="H9" s="432"/>
      <c r="I9" s="432"/>
      <c r="J9" s="432"/>
      <c r="K9" s="432"/>
      <c r="L9" s="433"/>
      <c r="R9" s="417"/>
      <c r="S9" s="420"/>
      <c r="T9" s="421"/>
      <c r="U9" s="422"/>
    </row>
    <row r="10" spans="1:21" ht="23.25" customHeight="1" x14ac:dyDescent="0.25">
      <c r="A10" s="37"/>
      <c r="B10" s="184"/>
      <c r="C10" s="185">
        <f>SUM(C7:C9)</f>
        <v>0</v>
      </c>
      <c r="D10" s="185">
        <f>SUM(D7:D9)</f>
        <v>8200000</v>
      </c>
      <c r="F10" s="431"/>
      <c r="G10" s="432"/>
      <c r="H10" s="432"/>
      <c r="I10" s="432"/>
      <c r="J10" s="432"/>
      <c r="K10" s="432"/>
      <c r="L10" s="433"/>
      <c r="S10" s="9"/>
      <c r="T10" s="9">
        <f>SUM(T7:T9)</f>
        <v>0</v>
      </c>
      <c r="U10" s="9">
        <f>SUM(U7:U9)</f>
        <v>0</v>
      </c>
    </row>
    <row r="11" spans="1:21" x14ac:dyDescent="0.25">
      <c r="A11" s="37"/>
      <c r="F11" s="216"/>
      <c r="G11" s="27"/>
      <c r="H11" s="27"/>
      <c r="I11" s="27"/>
      <c r="J11" s="27"/>
      <c r="K11" s="27"/>
      <c r="L11" s="32"/>
    </row>
    <row r="12" spans="1:21" x14ac:dyDescent="0.25">
      <c r="A12" s="37"/>
      <c r="B12" s="10" t="s">
        <v>20</v>
      </c>
      <c r="C12" s="11"/>
      <c r="D12" s="11"/>
      <c r="F12" s="217"/>
      <c r="G12" s="28"/>
      <c r="H12" s="28"/>
      <c r="I12" s="28"/>
      <c r="J12" s="28"/>
      <c r="K12" s="28"/>
      <c r="L12" s="33"/>
      <c r="S12" s="10" t="s">
        <v>21</v>
      </c>
      <c r="T12" s="11"/>
      <c r="U12" s="11"/>
    </row>
    <row r="13" spans="1:21" x14ac:dyDescent="0.25">
      <c r="A13" s="37"/>
      <c r="B13" s="5" t="s">
        <v>22</v>
      </c>
      <c r="D13" s="29">
        <f>VLOOKUP(D10,$B$35:$E$46,3)</f>
        <v>1345000</v>
      </c>
      <c r="F13" s="34"/>
      <c r="G13" s="12"/>
      <c r="H13" s="12"/>
      <c r="I13" s="12"/>
      <c r="J13" s="12"/>
      <c r="K13" s="12"/>
      <c r="L13" s="35"/>
      <c r="S13" s="5" t="s">
        <v>22</v>
      </c>
      <c r="U13" s="13">
        <f>VLOOKUP(U10,$B$35:$E$46,3)</f>
        <v>0</v>
      </c>
    </row>
    <row r="14" spans="1:21" x14ac:dyDescent="0.25">
      <c r="A14" s="37"/>
      <c r="B14" s="1" t="s">
        <v>23</v>
      </c>
      <c r="C14" s="30">
        <f>IF($D$10&gt;$B$46,$C$45,IF(ISNA(VLOOKUP($D$10,$C$35:$C$46,1)),0,VLOOKUP($D$10,$C$35:$C$46,1)))</f>
        <v>8000000.0999999996</v>
      </c>
      <c r="D14" s="30"/>
      <c r="F14" s="42" t="s">
        <v>24</v>
      </c>
      <c r="G14" s="39"/>
      <c r="H14" s="39"/>
      <c r="I14" s="39"/>
      <c r="J14" s="39"/>
      <c r="K14" s="39"/>
      <c r="L14" s="40"/>
      <c r="S14" s="1" t="s">
        <v>23</v>
      </c>
      <c r="T14" s="14">
        <f>IF(U10&gt;$B$46,$C$45,IF(ISNA(VLOOKUP(U10,$C$35:$C$46,1)),0,VLOOKUP(U10,$C$35:$C$46,1)))</f>
        <v>0</v>
      </c>
      <c r="U14" s="14"/>
    </row>
    <row r="15" spans="1:21" ht="31.5" customHeight="1" x14ac:dyDescent="0.25">
      <c r="A15" s="37"/>
      <c r="B15" s="15" t="s">
        <v>27</v>
      </c>
      <c r="C15" s="16">
        <f>+$D$10-$C$14</f>
        <v>199999.90000000037</v>
      </c>
      <c r="F15" s="38" t="s">
        <v>26</v>
      </c>
      <c r="L15" s="31"/>
      <c r="S15" s="15" t="s">
        <v>27</v>
      </c>
      <c r="T15" s="16">
        <f>+U10-T14</f>
        <v>0</v>
      </c>
    </row>
    <row r="16" spans="1:21" ht="15" customHeight="1" x14ac:dyDescent="0.25">
      <c r="A16" s="37"/>
      <c r="B16" s="119" t="s">
        <v>28</v>
      </c>
      <c r="C16" s="128">
        <f>IF($D$10&gt;$C$14,VLOOKUP($D$10,$B$35:$E$46,4))</f>
        <v>0.25</v>
      </c>
      <c r="D16" s="29">
        <f>ROUND(C15*C16,0)</f>
        <v>50000</v>
      </c>
      <c r="F16" s="434" t="s">
        <v>29</v>
      </c>
      <c r="G16" s="402"/>
      <c r="H16" s="402"/>
      <c r="I16" s="402"/>
      <c r="J16" s="402"/>
      <c r="K16" s="402"/>
      <c r="L16" s="403"/>
      <c r="S16" s="5" t="s">
        <v>28</v>
      </c>
      <c r="T16" s="218" t="b">
        <f>IF(U10&gt;T14,VLOOKUP(U10,$B$35:$E$46,4))</f>
        <v>0</v>
      </c>
      <c r="U16" s="13">
        <f>ROUND(T15*T16,0)</f>
        <v>0</v>
      </c>
    </row>
    <row r="17" spans="1:21" ht="15.75" thickBot="1" x14ac:dyDescent="0.3">
      <c r="A17" s="37"/>
      <c r="F17" s="37" t="s">
        <v>30</v>
      </c>
      <c r="L17" s="31"/>
    </row>
    <row r="18" spans="1:21" ht="19.5" thickBot="1" x14ac:dyDescent="0.35">
      <c r="A18" s="37"/>
      <c r="B18" s="129" t="s">
        <v>31</v>
      </c>
      <c r="C18" s="130"/>
      <c r="D18" s="124">
        <f>+D13+D16</f>
        <v>1395000</v>
      </c>
      <c r="F18" s="37" t="s">
        <v>32</v>
      </c>
      <c r="L18" s="31"/>
      <c r="S18" s="5" t="s">
        <v>31</v>
      </c>
      <c r="U18" s="17">
        <f>+U13+U16</f>
        <v>0</v>
      </c>
    </row>
    <row r="19" spans="1:21" x14ac:dyDescent="0.25">
      <c r="A19" s="37"/>
      <c r="B19" s="5"/>
      <c r="D19" s="121"/>
      <c r="F19" s="41" t="s">
        <v>33</v>
      </c>
      <c r="L19" s="31"/>
      <c r="S19" s="19"/>
      <c r="U19" s="121"/>
    </row>
    <row r="20" spans="1:21" x14ac:dyDescent="0.25">
      <c r="A20" s="37"/>
      <c r="F20" s="163" t="s">
        <v>34</v>
      </c>
      <c r="L20" s="31"/>
    </row>
    <row r="21" spans="1:21" x14ac:dyDescent="0.25">
      <c r="A21" s="37"/>
      <c r="B21" s="126" t="s">
        <v>35</v>
      </c>
      <c r="C21" s="127"/>
      <c r="D21" s="127"/>
      <c r="F21" s="37"/>
      <c r="L21" s="31"/>
    </row>
    <row r="22" spans="1:21" x14ac:dyDescent="0.25">
      <c r="A22" s="37"/>
      <c r="B22" s="1" t="s">
        <v>53</v>
      </c>
      <c r="D22" s="16">
        <f>U18</f>
        <v>0</v>
      </c>
      <c r="F22" s="219" t="s">
        <v>37</v>
      </c>
      <c r="L22" s="31"/>
    </row>
    <row r="23" spans="1:21" x14ac:dyDescent="0.25">
      <c r="A23" s="37"/>
      <c r="B23" s="1" t="s">
        <v>54</v>
      </c>
      <c r="D23" s="16">
        <f>+D18</f>
        <v>1395000</v>
      </c>
      <c r="F23" s="37"/>
      <c r="L23" s="31"/>
    </row>
    <row r="24" spans="1:21" ht="15.75" thickBot="1" x14ac:dyDescent="0.3">
      <c r="A24" s="37"/>
      <c r="B24" s="1" t="s">
        <v>55</v>
      </c>
      <c r="D24" s="16">
        <f>ROUND(IF(C8&gt;0,(D22/12*$C$7),0),0)</f>
        <v>0</v>
      </c>
      <c r="F24" s="37"/>
      <c r="L24" s="31"/>
    </row>
    <row r="25" spans="1:21" ht="15.75" thickBot="1" x14ac:dyDescent="0.3">
      <c r="A25" s="37"/>
      <c r="B25" s="1" t="s">
        <v>56</v>
      </c>
      <c r="D25" s="18">
        <f>IF((D23-D24)&lt;0,D24+D23-D24,(D23-D24))</f>
        <v>1395000</v>
      </c>
      <c r="F25" s="37"/>
      <c r="L25" s="31"/>
    </row>
    <row r="26" spans="1:21" ht="20.25" thickBot="1" x14ac:dyDescent="0.35">
      <c r="A26" s="37"/>
      <c r="B26" s="122" t="s">
        <v>57</v>
      </c>
      <c r="C26" s="123"/>
      <c r="D26" s="125" t="e">
        <f>IF(C8=0,D25/C7,D25/C8)</f>
        <v>#DIV/0!</v>
      </c>
      <c r="F26" s="37"/>
      <c r="L26" s="31"/>
    </row>
    <row r="27" spans="1:21" x14ac:dyDescent="0.25">
      <c r="A27" s="34"/>
      <c r="B27" s="12"/>
      <c r="C27" s="12"/>
      <c r="D27" s="12"/>
      <c r="E27" s="12"/>
      <c r="F27" s="220"/>
      <c r="G27" s="12"/>
      <c r="H27" s="12"/>
      <c r="I27" s="12"/>
      <c r="J27" s="12"/>
      <c r="K27" s="12"/>
      <c r="L27" s="35"/>
    </row>
    <row r="32" spans="1:21" ht="15" customHeight="1" x14ac:dyDescent="0.25">
      <c r="A32" s="410" t="s">
        <v>48</v>
      </c>
      <c r="B32" s="411"/>
      <c r="C32" s="411"/>
      <c r="D32" s="411"/>
      <c r="E32" s="412"/>
    </row>
    <row r="33" spans="1:8" x14ac:dyDescent="0.25">
      <c r="A33" s="410" t="s">
        <v>58</v>
      </c>
      <c r="B33" s="411"/>
      <c r="C33" s="411"/>
      <c r="D33" s="411"/>
      <c r="E33" s="412"/>
    </row>
    <row r="34" spans="1:8" s="20" customFormat="1" x14ac:dyDescent="0.25">
      <c r="A34" s="21" t="s">
        <v>42</v>
      </c>
      <c r="B34" s="22" t="s">
        <v>43</v>
      </c>
      <c r="C34" s="22" t="s">
        <v>44</v>
      </c>
      <c r="D34" s="22" t="s">
        <v>22</v>
      </c>
      <c r="E34" s="22" t="s">
        <v>45</v>
      </c>
      <c r="F34" s="1"/>
      <c r="G34" s="1"/>
      <c r="H34" s="1"/>
    </row>
    <row r="35" spans="1:8" s="20" customFormat="1" ht="15.75" x14ac:dyDescent="0.3">
      <c r="A35" s="23">
        <v>1</v>
      </c>
      <c r="B35" s="24">
        <v>0</v>
      </c>
      <c r="C35" s="24">
        <v>600000</v>
      </c>
      <c r="D35" s="8">
        <v>0</v>
      </c>
      <c r="E35" s="25">
        <v>0</v>
      </c>
      <c r="F35" s="1"/>
      <c r="G35" s="26"/>
      <c r="H35" s="26"/>
    </row>
    <row r="36" spans="1:8" s="20" customFormat="1" ht="15.75" x14ac:dyDescent="0.3">
      <c r="A36" s="23">
        <v>2</v>
      </c>
      <c r="B36" s="24">
        <f t="shared" ref="B36:B45" si="0">+C35+1-0.1</f>
        <v>600000.9</v>
      </c>
      <c r="C36" s="24">
        <v>1200000.1000000001</v>
      </c>
      <c r="D36" s="55">
        <v>0</v>
      </c>
      <c r="E36" s="54">
        <v>0.05</v>
      </c>
      <c r="F36" s="1"/>
      <c r="G36" s="1"/>
      <c r="H36" s="1"/>
    </row>
    <row r="37" spans="1:8" s="20" customFormat="1" ht="15.75" x14ac:dyDescent="0.3">
      <c r="A37" s="23">
        <v>3</v>
      </c>
      <c r="B37" s="24">
        <f t="shared" si="0"/>
        <v>1200001</v>
      </c>
      <c r="C37" s="24">
        <v>1800000.1</v>
      </c>
      <c r="D37" s="55">
        <v>30000</v>
      </c>
      <c r="E37" s="54">
        <v>0.1</v>
      </c>
      <c r="F37" s="1"/>
      <c r="G37" s="1"/>
      <c r="H37" s="1"/>
    </row>
    <row r="38" spans="1:8" s="20" customFormat="1" ht="15.75" x14ac:dyDescent="0.3">
      <c r="A38" s="23">
        <v>4</v>
      </c>
      <c r="B38" s="24">
        <f t="shared" si="0"/>
        <v>1800001</v>
      </c>
      <c r="C38" s="24">
        <v>2500000.1</v>
      </c>
      <c r="D38" s="55">
        <v>90000</v>
      </c>
      <c r="E38" s="54">
        <v>0.15</v>
      </c>
      <c r="F38" s="1"/>
      <c r="G38" s="1"/>
      <c r="H38" s="1"/>
    </row>
    <row r="39" spans="1:8" s="20" customFormat="1" ht="15.75" x14ac:dyDescent="0.3">
      <c r="A39" s="23">
        <v>5</v>
      </c>
      <c r="B39" s="24">
        <f t="shared" si="0"/>
        <v>2500001</v>
      </c>
      <c r="C39" s="24">
        <v>3500000.1</v>
      </c>
      <c r="D39" s="55">
        <v>195000</v>
      </c>
      <c r="E39" s="54">
        <v>0.17499999999999999</v>
      </c>
      <c r="F39" s="1"/>
      <c r="G39" s="1"/>
      <c r="H39" s="1"/>
    </row>
    <row r="40" spans="1:8" s="20" customFormat="1" ht="15.75" x14ac:dyDescent="0.3">
      <c r="A40" s="23">
        <v>6</v>
      </c>
      <c r="B40" s="24">
        <f t="shared" si="0"/>
        <v>3500001</v>
      </c>
      <c r="C40" s="24">
        <v>5000000.0999999996</v>
      </c>
      <c r="D40" s="55">
        <v>370000</v>
      </c>
      <c r="E40" s="54">
        <v>0.2</v>
      </c>
      <c r="F40" s="1"/>
      <c r="G40" s="1"/>
      <c r="H40" s="1"/>
    </row>
    <row r="41" spans="1:8" s="20" customFormat="1" ht="15.75" x14ac:dyDescent="0.3">
      <c r="A41" s="23">
        <v>7</v>
      </c>
      <c r="B41" s="24">
        <f t="shared" si="0"/>
        <v>5000001</v>
      </c>
      <c r="C41" s="24">
        <v>8000000.0999999996</v>
      </c>
      <c r="D41" s="55">
        <v>670000</v>
      </c>
      <c r="E41" s="54">
        <v>0.22500000000000001</v>
      </c>
      <c r="F41" s="1"/>
      <c r="G41" s="1"/>
      <c r="H41" s="1"/>
    </row>
    <row r="42" spans="1:8" s="20" customFormat="1" ht="15.75" x14ac:dyDescent="0.3">
      <c r="A42" s="23">
        <v>8</v>
      </c>
      <c r="B42" s="24">
        <f t="shared" si="0"/>
        <v>8000001</v>
      </c>
      <c r="C42" s="24">
        <v>12000000.1</v>
      </c>
      <c r="D42" s="55">
        <v>1345000</v>
      </c>
      <c r="E42" s="54">
        <v>0.25</v>
      </c>
      <c r="F42" s="1"/>
      <c r="G42" s="1"/>
      <c r="H42" s="1"/>
    </row>
    <row r="43" spans="1:8" s="20" customFormat="1" ht="15.75" x14ac:dyDescent="0.3">
      <c r="A43" s="23">
        <v>9</v>
      </c>
      <c r="B43" s="24">
        <f t="shared" si="0"/>
        <v>12000001</v>
      </c>
      <c r="C43" s="24">
        <v>30000000.100000001</v>
      </c>
      <c r="D43" s="55">
        <v>2345000</v>
      </c>
      <c r="E43" s="54">
        <v>0.27500000000000002</v>
      </c>
      <c r="F43" s="1"/>
      <c r="G43" s="1"/>
      <c r="H43" s="1"/>
    </row>
    <row r="44" spans="1:8" s="20" customFormat="1" ht="15.75" x14ac:dyDescent="0.3">
      <c r="A44" s="23">
        <v>10</v>
      </c>
      <c r="B44" s="24">
        <f t="shared" si="0"/>
        <v>30000001</v>
      </c>
      <c r="C44" s="24">
        <v>50000000.100000001</v>
      </c>
      <c r="D44" s="55">
        <v>7295000</v>
      </c>
      <c r="E44" s="54">
        <v>0.3</v>
      </c>
      <c r="F44" s="1"/>
      <c r="G44" s="1"/>
      <c r="H44" s="1"/>
    </row>
    <row r="45" spans="1:8" s="20" customFormat="1" ht="15.75" x14ac:dyDescent="0.3">
      <c r="A45" s="23">
        <v>11</v>
      </c>
      <c r="B45" s="24">
        <f t="shared" si="0"/>
        <v>50000001</v>
      </c>
      <c r="C45" s="24">
        <v>75000000.099999994</v>
      </c>
      <c r="D45" s="55">
        <v>13295000</v>
      </c>
      <c r="E45" s="54">
        <v>0.32500000000000001</v>
      </c>
      <c r="F45" s="1"/>
      <c r="G45" s="1"/>
      <c r="H45" s="1"/>
    </row>
    <row r="46" spans="1:8" s="20" customFormat="1" ht="15.75" x14ac:dyDescent="0.3">
      <c r="A46" s="23">
        <v>12</v>
      </c>
      <c r="B46" s="24">
        <f>+C45+1-0.1</f>
        <v>75000001</v>
      </c>
      <c r="C46" s="24">
        <v>0</v>
      </c>
      <c r="D46" s="55">
        <v>21420000</v>
      </c>
      <c r="E46" s="54">
        <v>0.35</v>
      </c>
      <c r="F46" s="1"/>
      <c r="G46" s="1"/>
      <c r="H46" s="1"/>
    </row>
  </sheetData>
  <sheetProtection selectLockedCells="1"/>
  <mergeCells count="7">
    <mergeCell ref="A33:E33"/>
    <mergeCell ref="F6:L10"/>
    <mergeCell ref="R8:R9"/>
    <mergeCell ref="B9:D9"/>
    <mergeCell ref="S9:U9"/>
    <mergeCell ref="F16:L16"/>
    <mergeCell ref="A32:E32"/>
  </mergeCells>
  <dataValidations count="5">
    <dataValidation allowBlank="1" showInputMessage="1" showErrorMessage="1" promptTitle="FinanTax Consulting:" prompt="use this row if there is any salary increament during the period. Insert new salary after increament and remaining months." sqref="A8:A9" xr:uid="{FFFCC6DB-C345-4F34-B2A1-ACAD612B6C32}"/>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T8" xr:uid="{42734FA2-D1FB-48C6-84AB-DC48217F9551}"/>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C7 T7" xr:uid="{2EE01F2E-058B-430C-A70D-D79D34FD8D62}"/>
    <dataValidation allowBlank="1" showInputMessage="1" showErrorMessage="1" promptTitle="FinanTax Consulting:" prompt="Insert Monthly Salary, Including all benefits." sqref="A7 R7" xr:uid="{F0B1BC97-E305-41FA-99DA-B27D365EDD2C}"/>
    <dataValidation allowBlank="1" showInputMessage="1" showErrorMessage="1" promptTitle="FinanTax Consulting:" prompt="use this row if there is any salary review during the period. Insert new salary after review and remaining months." sqref="R8" xr:uid="{BB2B7209-46B5-461B-84A1-7F22B212D56C}"/>
  </dataValidations>
  <hyperlinks>
    <hyperlink ref="F19" r:id="rId1" xr:uid="{79E09B4D-46AF-48CC-9CA3-5AA3EDCC303C}"/>
    <hyperlink ref="F20" r:id="rId2" xr:uid="{44E84857-BFB1-47F3-926B-250B2B081951}"/>
  </hyperlinks>
  <printOptions horizontalCentered="1"/>
  <pageMargins left="0.34" right="0.23" top="0.99" bottom="0.75" header="0.3" footer="0.3"/>
  <pageSetup scale="85"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BC84E-AF15-4B08-AAA6-DDA4921F8376}">
  <sheetPr>
    <tabColor theme="3" tint="-0.249977111117893"/>
    <pageSetUpPr fitToPage="1"/>
  </sheetPr>
  <dimension ref="A1:U41"/>
  <sheetViews>
    <sheetView topLeftCell="A5" zoomScale="85" zoomScaleNormal="85" workbookViewId="0">
      <selection activeCell="D26" sqref="D26"/>
    </sheetView>
  </sheetViews>
  <sheetFormatPr defaultRowHeight="15" x14ac:dyDescent="0.25"/>
  <cols>
    <col min="1" max="1" width="15.7109375" style="1" customWidth="1"/>
    <col min="2" max="2" width="31" style="1" customWidth="1"/>
    <col min="3" max="3" width="14.85546875" style="1" customWidth="1"/>
    <col min="4" max="4" width="18.7109375" style="1" customWidth="1"/>
    <col min="5" max="5" width="11.140625" style="1" customWidth="1"/>
    <col min="6" max="13" width="9.140625" style="1"/>
    <col min="14" max="17" width="9.140625" style="1" customWidth="1"/>
    <col min="18" max="18" width="17.42578125" style="1" hidden="1" customWidth="1"/>
    <col min="19" max="21" width="25.85546875" style="1" hidden="1" customWidth="1"/>
    <col min="22" max="32" width="9.140625" style="1" customWidth="1"/>
    <col min="33" max="16384" width="9.140625" style="1"/>
  </cols>
  <sheetData>
    <row r="1" spans="1:21" ht="15.75" x14ac:dyDescent="0.25">
      <c r="A1" s="221" t="s">
        <v>0</v>
      </c>
      <c r="B1" s="222"/>
      <c r="C1" s="222"/>
      <c r="D1" s="222"/>
      <c r="E1" s="222"/>
      <c r="F1" s="222"/>
      <c r="G1" s="222"/>
      <c r="H1" s="222"/>
      <c r="I1" s="222"/>
      <c r="J1" s="222"/>
      <c r="K1" s="222"/>
      <c r="L1" s="223"/>
    </row>
    <row r="2" spans="1:21" ht="15.75" x14ac:dyDescent="0.25">
      <c r="A2" s="221" t="s">
        <v>1</v>
      </c>
      <c r="B2" s="222"/>
      <c r="C2" s="222"/>
      <c r="D2" s="222"/>
      <c r="E2" s="222"/>
      <c r="F2" s="222"/>
      <c r="G2" s="222"/>
      <c r="H2" s="222"/>
      <c r="I2" s="222"/>
      <c r="J2" s="222"/>
      <c r="K2" s="222"/>
      <c r="L2" s="223"/>
    </row>
    <row r="3" spans="1:21" ht="15.75" x14ac:dyDescent="0.25">
      <c r="A3" s="224" t="s">
        <v>59</v>
      </c>
      <c r="B3" s="225"/>
      <c r="C3" s="225"/>
      <c r="D3" s="225"/>
      <c r="E3" s="225"/>
      <c r="F3" s="225"/>
      <c r="G3" s="225"/>
      <c r="H3" s="225"/>
      <c r="I3" s="225"/>
      <c r="J3" s="225"/>
      <c r="K3" s="225"/>
      <c r="L3" s="226"/>
    </row>
    <row r="4" spans="1:21" ht="15.75" x14ac:dyDescent="0.25">
      <c r="A4" s="36"/>
      <c r="B4" s="2"/>
      <c r="C4" s="2"/>
      <c r="D4" s="2"/>
      <c r="E4" s="2"/>
      <c r="F4" s="208"/>
      <c r="G4" s="209"/>
      <c r="H4" s="209"/>
      <c r="I4" s="209"/>
      <c r="J4" s="209"/>
      <c r="K4" s="209"/>
      <c r="L4" s="210"/>
    </row>
    <row r="5" spans="1:21" x14ac:dyDescent="0.25">
      <c r="A5" s="37"/>
      <c r="F5" s="211" t="s">
        <v>50</v>
      </c>
      <c r="L5" s="31"/>
    </row>
    <row r="6" spans="1:21" ht="34.5" customHeight="1" x14ac:dyDescent="0.25">
      <c r="A6" s="37"/>
      <c r="B6" s="227" t="s">
        <v>60</v>
      </c>
      <c r="C6" s="228" t="s">
        <v>4</v>
      </c>
      <c r="D6" s="227" t="s">
        <v>5</v>
      </c>
      <c r="F6" s="431" t="s">
        <v>61</v>
      </c>
      <c r="G6" s="432"/>
      <c r="H6" s="432"/>
      <c r="I6" s="432"/>
      <c r="J6" s="432"/>
      <c r="K6" s="432"/>
      <c r="L6" s="433"/>
      <c r="S6" s="3" t="s">
        <v>9</v>
      </c>
      <c r="T6" s="4" t="s">
        <v>4</v>
      </c>
      <c r="U6" s="3" t="s">
        <v>5</v>
      </c>
    </row>
    <row r="7" spans="1:21" x14ac:dyDescent="0.25">
      <c r="A7" s="38"/>
      <c r="B7" s="229">
        <v>0</v>
      </c>
      <c r="C7" s="230">
        <v>0</v>
      </c>
      <c r="D7" s="7">
        <f>'SALARY TAX-2024-25'!D11</f>
        <v>8200000</v>
      </c>
      <c r="F7" s="431"/>
      <c r="G7" s="432"/>
      <c r="H7" s="432"/>
      <c r="I7" s="432"/>
      <c r="J7" s="432"/>
      <c r="K7" s="432"/>
      <c r="L7" s="433"/>
      <c r="R7" s="1" t="s">
        <v>12</v>
      </c>
      <c r="S7" s="6">
        <f>B7</f>
        <v>0</v>
      </c>
      <c r="T7" s="7">
        <f>IF(C10&lt;12,C10,12)</f>
        <v>0</v>
      </c>
      <c r="U7" s="7">
        <f>+S7*T7</f>
        <v>0</v>
      </c>
    </row>
    <row r="8" spans="1:21" ht="17.25" customHeight="1" x14ac:dyDescent="0.25">
      <c r="A8" s="215" t="s">
        <v>52</v>
      </c>
      <c r="B8" s="229">
        <v>0</v>
      </c>
      <c r="C8" s="8">
        <v>0</v>
      </c>
      <c r="D8" s="8">
        <f>+B8*C8</f>
        <v>0</v>
      </c>
      <c r="F8" s="438" t="s">
        <v>62</v>
      </c>
      <c r="G8" s="432"/>
      <c r="H8" s="432"/>
      <c r="I8" s="432"/>
      <c r="J8" s="432"/>
      <c r="K8" s="432"/>
      <c r="L8" s="433"/>
      <c r="R8" s="417" t="s">
        <v>15</v>
      </c>
      <c r="S8" s="6"/>
      <c r="T8" s="8"/>
      <c r="U8" s="7"/>
    </row>
    <row r="9" spans="1:21" x14ac:dyDescent="0.25">
      <c r="A9" s="53"/>
      <c r="B9" s="420"/>
      <c r="C9" s="421"/>
      <c r="D9" s="422"/>
      <c r="F9" s="431"/>
      <c r="G9" s="432"/>
      <c r="H9" s="432"/>
      <c r="I9" s="432"/>
      <c r="J9" s="432"/>
      <c r="K9" s="432"/>
      <c r="L9" s="433"/>
      <c r="R9" s="417"/>
      <c r="S9" s="420"/>
      <c r="T9" s="421"/>
      <c r="U9" s="422"/>
    </row>
    <row r="10" spans="1:21" ht="23.25" customHeight="1" x14ac:dyDescent="0.25">
      <c r="A10" s="37"/>
      <c r="B10" s="231"/>
      <c r="C10" s="231">
        <f>SUM(C7:C9)</f>
        <v>0</v>
      </c>
      <c r="D10" s="231">
        <f>SUM(D7:D9)</f>
        <v>8200000</v>
      </c>
      <c r="F10" s="431"/>
      <c r="G10" s="432"/>
      <c r="H10" s="432"/>
      <c r="I10" s="432"/>
      <c r="J10" s="432"/>
      <c r="K10" s="432"/>
      <c r="L10" s="433"/>
      <c r="S10" s="9"/>
      <c r="T10" s="9">
        <f>SUM(T7:T9)</f>
        <v>0</v>
      </c>
      <c r="U10" s="9">
        <f>SUM(U7:U9)</f>
        <v>0</v>
      </c>
    </row>
    <row r="11" spans="1:21" x14ac:dyDescent="0.25">
      <c r="A11" s="37"/>
      <c r="F11" s="216"/>
      <c r="G11" s="27"/>
      <c r="H11" s="27"/>
      <c r="I11" s="27"/>
      <c r="J11" s="27"/>
      <c r="K11" s="27"/>
      <c r="L11" s="32"/>
    </row>
    <row r="12" spans="1:21" x14ac:dyDescent="0.25">
      <c r="A12" s="37"/>
      <c r="B12" s="10" t="s">
        <v>20</v>
      </c>
      <c r="C12" s="11"/>
      <c r="D12" s="11"/>
      <c r="F12" s="217" t="s">
        <v>63</v>
      </c>
      <c r="G12" s="28"/>
      <c r="H12" s="28"/>
      <c r="I12" s="28"/>
      <c r="J12" s="28"/>
      <c r="K12" s="28"/>
      <c r="L12" s="33"/>
      <c r="S12" s="10" t="s">
        <v>21</v>
      </c>
      <c r="T12" s="11"/>
      <c r="U12" s="11"/>
    </row>
    <row r="13" spans="1:21" x14ac:dyDescent="0.25">
      <c r="A13" s="37"/>
      <c r="B13" s="5" t="s">
        <v>22</v>
      </c>
      <c r="D13" s="29">
        <f>VLOOKUP(D10,$B$35:$E$41,3)</f>
        <v>1090000</v>
      </c>
      <c r="F13" s="34"/>
      <c r="G13" s="12"/>
      <c r="H13" s="12"/>
      <c r="I13" s="12"/>
      <c r="J13" s="12"/>
      <c r="K13" s="12"/>
      <c r="L13" s="35"/>
      <c r="S13" s="5" t="s">
        <v>22</v>
      </c>
      <c r="U13" s="13">
        <f>VLOOKUP(U10,$B$35:$E$41,3)</f>
        <v>0</v>
      </c>
    </row>
    <row r="14" spans="1:21" x14ac:dyDescent="0.25">
      <c r="A14" s="37"/>
      <c r="B14" s="1" t="s">
        <v>23</v>
      </c>
      <c r="C14" s="30">
        <f>IF($D$10&gt;$B$41,$C$40,IF(ISNA(VLOOKUP($D$10,$C$35:$C$41,1)),0,VLOOKUP($D$10,$C$35:$C$41,1)))</f>
        <v>8000000</v>
      </c>
      <c r="D14" s="30"/>
      <c r="F14" s="42" t="s">
        <v>24</v>
      </c>
      <c r="G14" s="39"/>
      <c r="H14" s="39"/>
      <c r="I14" s="39"/>
      <c r="J14" s="39"/>
      <c r="K14" s="39"/>
      <c r="L14" s="40"/>
      <c r="S14" s="1" t="s">
        <v>23</v>
      </c>
      <c r="T14" s="14">
        <f>IF(U10&gt;$B$41,$C$40,IF(ISNA(VLOOKUP(U10,$C$35:$C$41,1)),0,VLOOKUP(U10,$C$35:$C$41,1)))</f>
        <v>0</v>
      </c>
      <c r="U14" s="14"/>
    </row>
    <row r="15" spans="1:21" ht="31.5" customHeight="1" x14ac:dyDescent="0.25">
      <c r="A15" s="37"/>
      <c r="B15" s="15" t="s">
        <v>27</v>
      </c>
      <c r="C15" s="16">
        <f>+$D$10-$C$14</f>
        <v>200000</v>
      </c>
      <c r="F15" s="38" t="s">
        <v>26</v>
      </c>
      <c r="L15" s="31"/>
      <c r="S15" s="15" t="s">
        <v>27</v>
      </c>
      <c r="T15" s="16">
        <f>+U10-T14</f>
        <v>0</v>
      </c>
    </row>
    <row r="16" spans="1:21" ht="15" customHeight="1" x14ac:dyDescent="0.25">
      <c r="A16" s="37"/>
      <c r="B16" s="119" t="s">
        <v>28</v>
      </c>
      <c r="C16" s="232">
        <f>IF($D$10&gt;$C$14,VLOOKUP($D$10,$B$35:$E$41,4))</f>
        <v>0.25</v>
      </c>
      <c r="D16" s="29">
        <f>ROUND(C15*C16,0)</f>
        <v>50000</v>
      </c>
      <c r="F16" s="434" t="s">
        <v>29</v>
      </c>
      <c r="G16" s="402"/>
      <c r="H16" s="402"/>
      <c r="I16" s="402"/>
      <c r="J16" s="402"/>
      <c r="K16" s="402"/>
      <c r="L16" s="403"/>
      <c r="S16" s="5" t="s">
        <v>28</v>
      </c>
      <c r="T16" s="218" t="b">
        <f>IF(U10&gt;T14,VLOOKUP(U10,$B$35:$E$41,4))</f>
        <v>0</v>
      </c>
      <c r="U16" s="13">
        <f>ROUND(T15*T16,0)</f>
        <v>0</v>
      </c>
    </row>
    <row r="17" spans="1:21" ht="15.75" thickBot="1" x14ac:dyDescent="0.3">
      <c r="A17" s="37"/>
      <c r="F17" s="37" t="s">
        <v>30</v>
      </c>
      <c r="L17" s="31"/>
    </row>
    <row r="18" spans="1:21" ht="15.75" thickBot="1" x14ac:dyDescent="0.3">
      <c r="A18" s="37"/>
      <c r="B18" s="5" t="s">
        <v>31</v>
      </c>
      <c r="D18" s="235">
        <f>+D13+D16</f>
        <v>1140000</v>
      </c>
      <c r="F18" s="37" t="s">
        <v>32</v>
      </c>
      <c r="L18" s="31"/>
      <c r="S18" s="5" t="s">
        <v>31</v>
      </c>
      <c r="U18" s="17">
        <f>+U13+U16</f>
        <v>0</v>
      </c>
    </row>
    <row r="19" spans="1:21" ht="15.75" thickBot="1" x14ac:dyDescent="0.3">
      <c r="A19" s="37"/>
      <c r="B19" s="5" t="s">
        <v>64</v>
      </c>
      <c r="D19" s="17">
        <f>IF(AND(D16&lt;2000,C16=$E$38),2000,0)</f>
        <v>0</v>
      </c>
      <c r="F19" s="41" t="s">
        <v>33</v>
      </c>
      <c r="L19" s="31"/>
      <c r="S19" s="19" t="s">
        <v>65</v>
      </c>
      <c r="U19" s="17">
        <v>2000</v>
      </c>
    </row>
    <row r="20" spans="1:21" x14ac:dyDescent="0.25">
      <c r="A20" s="37"/>
      <c r="F20" s="37"/>
      <c r="L20" s="31"/>
    </row>
    <row r="21" spans="1:21" x14ac:dyDescent="0.25">
      <c r="A21" s="37"/>
      <c r="B21" s="10" t="s">
        <v>35</v>
      </c>
      <c r="C21" s="11"/>
      <c r="D21" s="11"/>
      <c r="F21" s="37"/>
      <c r="L21" s="31"/>
    </row>
    <row r="22" spans="1:21" x14ac:dyDescent="0.25">
      <c r="A22" s="37"/>
      <c r="B22" s="1" t="s">
        <v>53</v>
      </c>
      <c r="D22" s="16">
        <f>IF(AND(U18&lt;2000,T16=$E$38),U19,U18)</f>
        <v>0</v>
      </c>
      <c r="F22" s="219" t="s">
        <v>37</v>
      </c>
      <c r="L22" s="31"/>
    </row>
    <row r="23" spans="1:21" x14ac:dyDescent="0.25">
      <c r="A23" s="37"/>
      <c r="B23" s="1" t="s">
        <v>54</v>
      </c>
      <c r="D23" s="16">
        <f>IF(D18&lt;2000,D19,D18)</f>
        <v>1140000</v>
      </c>
      <c r="F23" s="37"/>
      <c r="L23" s="31"/>
    </row>
    <row r="24" spans="1:21" ht="15.75" thickBot="1" x14ac:dyDescent="0.3">
      <c r="A24" s="37"/>
      <c r="B24" s="1" t="s">
        <v>55</v>
      </c>
      <c r="D24" s="16">
        <f>ROUND(IF(C8&gt;0,(D22/12*$C$7),0),0)</f>
        <v>0</v>
      </c>
      <c r="F24" s="37"/>
      <c r="L24" s="31"/>
    </row>
    <row r="25" spans="1:21" ht="15.75" thickBot="1" x14ac:dyDescent="0.3">
      <c r="A25" s="37"/>
      <c r="B25" s="1" t="s">
        <v>56</v>
      </c>
      <c r="D25" s="18">
        <f>IF((D23-D24)&lt;0,D24+D23-D24,(D23-D24))</f>
        <v>1140000</v>
      </c>
      <c r="F25" s="37"/>
      <c r="L25" s="31"/>
    </row>
    <row r="26" spans="1:21" ht="21.75" thickBot="1" x14ac:dyDescent="0.4">
      <c r="A26" s="37"/>
      <c r="B26" s="5" t="s">
        <v>57</v>
      </c>
      <c r="D26" s="233" t="e">
        <f>IF(C8=0,D25/C7,D25/C8)</f>
        <v>#DIV/0!</v>
      </c>
      <c r="F26" s="37"/>
      <c r="L26" s="31"/>
    </row>
    <row r="27" spans="1:21" x14ac:dyDescent="0.25">
      <c r="A27" s="34"/>
      <c r="B27" s="12"/>
      <c r="C27" s="12"/>
      <c r="D27" s="12"/>
      <c r="E27" s="12"/>
      <c r="F27" s="220" t="s">
        <v>66</v>
      </c>
      <c r="G27" s="12"/>
      <c r="H27" s="12"/>
      <c r="I27" s="12"/>
      <c r="J27" s="12"/>
      <c r="K27" s="12"/>
      <c r="L27" s="35"/>
    </row>
    <row r="32" spans="1:21" ht="15" customHeight="1" x14ac:dyDescent="0.25">
      <c r="A32" s="435" t="s">
        <v>48</v>
      </c>
      <c r="B32" s="436"/>
      <c r="C32" s="436"/>
      <c r="D32" s="436"/>
      <c r="E32" s="437"/>
    </row>
    <row r="33" spans="1:8" x14ac:dyDescent="0.25">
      <c r="A33" s="435" t="s">
        <v>67</v>
      </c>
      <c r="B33" s="436"/>
      <c r="C33" s="436"/>
      <c r="D33" s="436"/>
      <c r="E33" s="437"/>
    </row>
    <row r="34" spans="1:8" s="20" customFormat="1" x14ac:dyDescent="0.25">
      <c r="A34" s="21" t="s">
        <v>42</v>
      </c>
      <c r="B34" s="22" t="s">
        <v>43</v>
      </c>
      <c r="C34" s="22" t="s">
        <v>44</v>
      </c>
      <c r="D34" s="22" t="s">
        <v>22</v>
      </c>
      <c r="E34" s="22" t="s">
        <v>45</v>
      </c>
      <c r="F34" s="1"/>
      <c r="G34" s="1"/>
      <c r="H34" s="1"/>
    </row>
    <row r="35" spans="1:8" s="20" customFormat="1" ht="15.75" x14ac:dyDescent="0.3">
      <c r="A35" s="23">
        <v>1</v>
      </c>
      <c r="B35" s="24">
        <v>0</v>
      </c>
      <c r="C35" s="24">
        <v>400000</v>
      </c>
      <c r="D35" s="8">
        <v>0</v>
      </c>
      <c r="E35" s="25">
        <v>0</v>
      </c>
      <c r="F35" s="1"/>
      <c r="G35" s="26"/>
      <c r="H35" s="26"/>
    </row>
    <row r="36" spans="1:8" s="20" customFormat="1" ht="15.75" x14ac:dyDescent="0.3">
      <c r="A36" s="23">
        <v>2</v>
      </c>
      <c r="B36" s="24">
        <f>+C35+1</f>
        <v>400001</v>
      </c>
      <c r="C36" s="24">
        <v>800000.1</v>
      </c>
      <c r="D36" s="55">
        <v>1000</v>
      </c>
      <c r="E36" s="25">
        <v>0</v>
      </c>
      <c r="F36" s="1"/>
      <c r="G36" s="1"/>
      <c r="H36" s="1"/>
    </row>
    <row r="37" spans="1:8" s="20" customFormat="1" ht="15.75" x14ac:dyDescent="0.3">
      <c r="A37" s="23">
        <v>3</v>
      </c>
      <c r="B37" s="24">
        <f>+C36+1-0.1</f>
        <v>800001</v>
      </c>
      <c r="C37" s="24">
        <v>1200000.1000000001</v>
      </c>
      <c r="D37" s="55">
        <v>2000</v>
      </c>
      <c r="E37" s="25">
        <v>0</v>
      </c>
      <c r="F37" s="1"/>
      <c r="G37" s="1"/>
      <c r="H37" s="1"/>
    </row>
    <row r="38" spans="1:8" s="20" customFormat="1" ht="15.75" x14ac:dyDescent="0.3">
      <c r="A38" s="23">
        <v>4</v>
      </c>
      <c r="B38" s="24">
        <f>+C37+1-0.1</f>
        <v>1200001</v>
      </c>
      <c r="C38" s="24">
        <v>2500000</v>
      </c>
      <c r="D38" s="234">
        <v>0</v>
      </c>
      <c r="E38" s="54">
        <v>0.05</v>
      </c>
      <c r="F38" s="1"/>
      <c r="G38" s="1"/>
      <c r="H38" s="1"/>
    </row>
    <row r="39" spans="1:8" s="20" customFormat="1" ht="15.75" x14ac:dyDescent="0.3">
      <c r="A39" s="23">
        <v>5</v>
      </c>
      <c r="B39" s="24">
        <f>+C38+1-0.1</f>
        <v>2500000.9</v>
      </c>
      <c r="C39" s="24">
        <v>4000000</v>
      </c>
      <c r="D39" s="55">
        <v>65000</v>
      </c>
      <c r="E39" s="54">
        <v>0.15</v>
      </c>
      <c r="F39" s="1"/>
      <c r="G39" s="1"/>
      <c r="H39" s="1"/>
    </row>
    <row r="40" spans="1:8" s="20" customFormat="1" ht="15.75" x14ac:dyDescent="0.3">
      <c r="A40" s="23">
        <v>6</v>
      </c>
      <c r="B40" s="24">
        <f>+C39+1-0.1</f>
        <v>4000000.9</v>
      </c>
      <c r="C40" s="24">
        <v>8000000</v>
      </c>
      <c r="D40" s="55">
        <v>290000</v>
      </c>
      <c r="E40" s="54">
        <v>0.2</v>
      </c>
      <c r="F40" s="1"/>
      <c r="G40" s="1"/>
      <c r="H40" s="1"/>
    </row>
    <row r="41" spans="1:8" s="20" customFormat="1" ht="15.75" x14ac:dyDescent="0.3">
      <c r="A41" s="23">
        <v>7</v>
      </c>
      <c r="B41" s="24">
        <f>+C40+1-0.1</f>
        <v>8000000.9000000004</v>
      </c>
      <c r="C41" s="24">
        <v>0</v>
      </c>
      <c r="D41" s="55">
        <v>1090000</v>
      </c>
      <c r="E41" s="54">
        <v>0.25</v>
      </c>
      <c r="F41" s="1"/>
      <c r="G41" s="1"/>
      <c r="H41" s="1"/>
    </row>
  </sheetData>
  <sheetProtection selectLockedCells="1"/>
  <mergeCells count="8">
    <mergeCell ref="S9:U9"/>
    <mergeCell ref="F16:L16"/>
    <mergeCell ref="A32:E32"/>
    <mergeCell ref="A33:E33"/>
    <mergeCell ref="F6:L7"/>
    <mergeCell ref="F8:L10"/>
    <mergeCell ref="R8:R9"/>
    <mergeCell ref="B9:D9"/>
  </mergeCells>
  <dataValidations count="5">
    <dataValidation allowBlank="1" showInputMessage="1" showErrorMessage="1" promptTitle="FinanTax Consulting:" prompt="use this row if there is any salary increament during the period. Insert new salary after increament and remaining months." sqref="A8:A9" xr:uid="{09484824-5CBB-47A5-9CC8-7471830A9DC4}"/>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T8" xr:uid="{087BD6D7-670B-4387-979D-18CFAFB043EF}"/>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C7 T7" xr:uid="{1902E89E-F671-4FE6-A0D9-F5F74AE3759B}"/>
    <dataValidation allowBlank="1" showInputMessage="1" showErrorMessage="1" promptTitle="FinanTax Consulting:" prompt="Insert Monthly Salary, Including all benefits." sqref="A7 R7" xr:uid="{DCFD6D52-3418-4AC4-98BD-C8D83355D61C}"/>
    <dataValidation allowBlank="1" showInputMessage="1" showErrorMessage="1" promptTitle="FinanTax Consulting:" prompt="use this row if there is any salary review during the period. Insert new salary after review and remaining months." sqref="R8" xr:uid="{649658CA-6104-4C41-B2C5-432346CB1FE2}"/>
  </dataValidations>
  <hyperlinks>
    <hyperlink ref="F19" r:id="rId1" xr:uid="{2B928628-95B9-4C12-AB0E-F3C21759CE32}"/>
    <hyperlink ref="F27" r:id="rId2" xr:uid="{2A21DFD7-61B2-4126-9B19-85909AF43A65}"/>
  </hyperlinks>
  <printOptions horizontalCentered="1"/>
  <pageMargins left="0.34" right="0.23" top="0.99" bottom="0.75" header="0.3" footer="0.3"/>
  <pageSetup scale="64"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AD6F6-4322-4629-AC4D-D0784A74FAA4}">
  <sheetPr>
    <tabColor theme="9" tint="0.59999389629810485"/>
    <pageSetUpPr fitToPage="1"/>
  </sheetPr>
  <dimension ref="A1:Q76"/>
  <sheetViews>
    <sheetView workbookViewId="0">
      <selection activeCell="A6" sqref="A6:C7"/>
    </sheetView>
  </sheetViews>
  <sheetFormatPr defaultRowHeight="15" x14ac:dyDescent="0.25"/>
  <cols>
    <col min="1" max="1" width="17" customWidth="1"/>
    <col min="2" max="3" width="12.140625" bestFit="1" customWidth="1"/>
    <col min="4" max="4" width="14.5703125" customWidth="1"/>
    <col min="5" max="5" width="15.28515625" customWidth="1"/>
    <col min="6" max="6" width="13.140625" customWidth="1"/>
    <col min="7" max="7" width="10.7109375" bestFit="1" customWidth="1"/>
    <col min="8" max="8" width="11.85546875" bestFit="1" customWidth="1"/>
    <col min="9" max="9" width="20.7109375" bestFit="1" customWidth="1"/>
    <col min="10" max="10" width="9.28515625" customWidth="1"/>
    <col min="11" max="11" width="10.28515625" bestFit="1" customWidth="1"/>
    <col min="12" max="12" width="9.28515625" bestFit="1" customWidth="1"/>
  </cols>
  <sheetData>
    <row r="1" spans="1:17" s="57" customFormat="1" ht="15.75" customHeight="1" x14ac:dyDescent="0.2">
      <c r="A1" s="359" t="s">
        <v>68</v>
      </c>
      <c r="B1" s="360"/>
      <c r="C1" s="360"/>
      <c r="D1" s="360"/>
      <c r="E1" s="360"/>
      <c r="F1" s="360"/>
      <c r="G1" s="360"/>
      <c r="H1" s="360"/>
      <c r="I1" s="361"/>
      <c r="J1" s="56"/>
      <c r="K1" s="56"/>
      <c r="L1" s="56"/>
    </row>
    <row r="2" spans="1:17" s="57" customFormat="1" ht="15.75" customHeight="1" x14ac:dyDescent="0.2">
      <c r="A2" s="362" t="s">
        <v>69</v>
      </c>
      <c r="B2" s="363"/>
      <c r="C2" s="363"/>
      <c r="D2" s="363"/>
      <c r="E2" s="363"/>
      <c r="F2" s="363"/>
      <c r="G2" s="363"/>
      <c r="H2" s="363"/>
      <c r="I2" s="364"/>
      <c r="J2" s="56"/>
      <c r="K2" s="56"/>
      <c r="L2" s="56"/>
    </row>
    <row r="3" spans="1:17" s="57" customFormat="1" ht="15.75" customHeight="1" thickBot="1" x14ac:dyDescent="0.25">
      <c r="A3" s="362" t="s">
        <v>374</v>
      </c>
      <c r="B3" s="363"/>
      <c r="C3" s="363"/>
      <c r="D3" s="363"/>
      <c r="E3" s="363"/>
      <c r="F3" s="363"/>
      <c r="G3" s="363"/>
      <c r="H3" s="363"/>
      <c r="I3" s="364"/>
      <c r="J3" s="56"/>
      <c r="K3" s="56"/>
      <c r="L3" s="56"/>
    </row>
    <row r="4" spans="1:17" x14ac:dyDescent="0.25">
      <c r="A4" s="439"/>
      <c r="B4" s="440"/>
      <c r="C4" s="440"/>
      <c r="D4" s="440"/>
      <c r="E4" s="440"/>
      <c r="F4" s="440"/>
      <c r="G4" s="440"/>
      <c r="H4" s="440"/>
      <c r="I4" s="441"/>
      <c r="J4" s="58"/>
      <c r="K4" s="58"/>
      <c r="L4" s="58"/>
      <c r="M4" s="58"/>
      <c r="N4" s="58"/>
      <c r="O4" s="58"/>
      <c r="P4" s="58"/>
      <c r="Q4" s="58"/>
    </row>
    <row r="5" spans="1:17" ht="60" customHeight="1" x14ac:dyDescent="0.25">
      <c r="A5" s="442" t="s">
        <v>70</v>
      </c>
      <c r="B5" s="443"/>
      <c r="C5" s="444"/>
      <c r="D5" s="59" t="s">
        <v>71</v>
      </c>
      <c r="E5" s="60" t="s">
        <v>72</v>
      </c>
      <c r="F5" s="60" t="s">
        <v>73</v>
      </c>
      <c r="G5" s="60" t="s">
        <v>74</v>
      </c>
      <c r="H5" s="60" t="s">
        <v>75</v>
      </c>
      <c r="I5" s="61" t="s">
        <v>76</v>
      </c>
      <c r="J5" s="62"/>
      <c r="K5" s="63"/>
      <c r="L5" s="64"/>
      <c r="M5" s="58"/>
      <c r="N5" s="58"/>
      <c r="O5" s="58"/>
      <c r="P5" s="58"/>
      <c r="Q5" s="58"/>
    </row>
    <row r="6" spans="1:17" x14ac:dyDescent="0.25">
      <c r="A6" s="445">
        <v>10000000</v>
      </c>
      <c r="B6" s="446"/>
      <c r="C6" s="447"/>
      <c r="D6" s="451" t="s">
        <v>77</v>
      </c>
      <c r="E6" s="131"/>
      <c r="F6" s="131"/>
      <c r="G6" s="131"/>
      <c r="H6" s="451" t="s">
        <v>78</v>
      </c>
      <c r="I6" s="453" t="s">
        <v>79</v>
      </c>
      <c r="J6" s="58"/>
      <c r="K6" s="64"/>
      <c r="L6" s="65"/>
      <c r="M6" s="58"/>
      <c r="N6" s="58"/>
      <c r="O6" s="58"/>
      <c r="P6" s="58"/>
      <c r="Q6" s="58"/>
    </row>
    <row r="7" spans="1:17" ht="15" customHeight="1" x14ac:dyDescent="0.25">
      <c r="A7" s="448"/>
      <c r="B7" s="449"/>
      <c r="C7" s="450"/>
      <c r="D7" s="452"/>
      <c r="E7" s="132"/>
      <c r="F7" s="132"/>
      <c r="G7" s="132"/>
      <c r="H7" s="452"/>
      <c r="I7" s="454"/>
      <c r="J7" s="58"/>
      <c r="K7" s="64"/>
      <c r="L7" s="64"/>
      <c r="M7" s="58"/>
      <c r="N7" s="58"/>
      <c r="O7" s="58"/>
      <c r="P7" s="58"/>
      <c r="Q7" s="58"/>
    </row>
    <row r="8" spans="1:17" ht="22.5" customHeight="1" thickBot="1" x14ac:dyDescent="0.3">
      <c r="A8" s="66"/>
      <c r="B8" s="455"/>
      <c r="C8" s="455"/>
      <c r="D8" s="67">
        <f>VLOOKUP(A6,$B$32:$E$37,3)</f>
        <v>1610000</v>
      </c>
      <c r="E8" s="67">
        <f>IF($A$6&gt;C36,C36,IF(ISNA(VLOOKUP($A$6,$C$32:$C$37,1)),0,VLOOKUP($A$6,$C$32:$C$37,1)))</f>
        <v>5600000.0999999996</v>
      </c>
      <c r="F8" s="67">
        <f>IF(E8&gt;0,A6-E8,0)</f>
        <v>4399999.9000000004</v>
      </c>
      <c r="G8" s="68">
        <f>IF($A$6&gt;$E$8,VLOOKUP($A$6,$B$32:$E$37,4),0)</f>
        <v>0.4</v>
      </c>
      <c r="H8" s="67">
        <f>F8*G8</f>
        <v>1759999.9600000002</v>
      </c>
      <c r="I8" s="69">
        <f>+D8+H8</f>
        <v>3369999.96</v>
      </c>
      <c r="J8" s="58"/>
      <c r="K8" s="58"/>
      <c r="L8" s="58"/>
      <c r="M8" s="58"/>
      <c r="N8" s="58"/>
      <c r="O8" s="58"/>
      <c r="P8" s="58"/>
      <c r="Q8" s="58"/>
    </row>
    <row r="9" spans="1:17" ht="16.5" thickTop="1" thickBot="1" x14ac:dyDescent="0.3">
      <c r="A9" s="66"/>
      <c r="B9" s="70"/>
      <c r="C9" s="70"/>
      <c r="D9" s="71"/>
      <c r="E9" s="71"/>
      <c r="F9" s="71"/>
      <c r="G9" s="71"/>
      <c r="H9" s="71"/>
      <c r="I9" s="72"/>
      <c r="J9" s="58"/>
      <c r="K9" s="58"/>
      <c r="L9" s="58"/>
      <c r="M9" s="58"/>
      <c r="N9" s="58"/>
      <c r="O9" s="58"/>
      <c r="P9" s="58"/>
      <c r="Q9" s="58"/>
    </row>
    <row r="10" spans="1:17" ht="18.75" thickBot="1" x14ac:dyDescent="0.3">
      <c r="A10" s="73"/>
      <c r="B10" s="74"/>
      <c r="C10" s="74"/>
      <c r="D10" s="461" t="s">
        <v>381</v>
      </c>
      <c r="E10" s="462"/>
      <c r="F10" s="462"/>
      <c r="G10" s="462"/>
      <c r="H10" s="463"/>
      <c r="I10" s="365">
        <f>I8</f>
        <v>3369999.96</v>
      </c>
      <c r="J10" s="58"/>
      <c r="K10" s="58"/>
      <c r="L10" s="58"/>
      <c r="M10" s="58"/>
      <c r="N10" s="58"/>
      <c r="O10" s="58"/>
      <c r="P10" s="58"/>
      <c r="Q10" s="58"/>
    </row>
    <row r="11" spans="1:17" ht="18.75" thickBot="1" x14ac:dyDescent="0.3">
      <c r="A11" s="358"/>
      <c r="B11" s="70"/>
      <c r="C11" s="70"/>
      <c r="D11" s="464" t="s">
        <v>380</v>
      </c>
      <c r="E11" s="465"/>
      <c r="F11" s="465"/>
      <c r="G11" s="465"/>
      <c r="H11" s="466"/>
      <c r="I11" s="367">
        <f>IF(A6&gt;10000000,I10*0.1,0)</f>
        <v>0</v>
      </c>
      <c r="J11" s="58"/>
      <c r="K11" s="58"/>
      <c r="L11" s="58"/>
      <c r="M11" s="58"/>
      <c r="N11" s="58"/>
      <c r="O11" s="58"/>
      <c r="P11" s="58"/>
      <c r="Q11" s="58"/>
    </row>
    <row r="12" spans="1:17" ht="18.75" thickBot="1" x14ac:dyDescent="0.3">
      <c r="A12" s="358"/>
      <c r="B12" s="70"/>
      <c r="C12" s="70"/>
      <c r="D12" s="467" t="s">
        <v>382</v>
      </c>
      <c r="E12" s="468"/>
      <c r="F12" s="468"/>
      <c r="G12" s="468"/>
      <c r="H12" s="469"/>
      <c r="I12" s="366">
        <f>+I10+I11</f>
        <v>3369999.96</v>
      </c>
      <c r="J12" s="58"/>
      <c r="K12" s="58"/>
      <c r="L12" s="58"/>
      <c r="M12" s="58"/>
      <c r="N12" s="58"/>
      <c r="O12" s="58"/>
      <c r="P12" s="58"/>
      <c r="Q12" s="58"/>
    </row>
    <row r="13" spans="1:17" x14ac:dyDescent="0.25">
      <c r="A13" s="75"/>
      <c r="B13" s="58"/>
      <c r="C13" s="58"/>
      <c r="D13" s="76"/>
      <c r="E13" s="76"/>
      <c r="F13" s="76"/>
      <c r="G13" s="76"/>
      <c r="H13" s="76"/>
      <c r="I13" s="77"/>
      <c r="J13" s="58"/>
      <c r="K13" s="58"/>
      <c r="L13" s="58"/>
      <c r="M13" s="58"/>
      <c r="N13" s="58"/>
      <c r="O13" s="58"/>
      <c r="P13" s="58"/>
      <c r="Q13" s="58"/>
    </row>
    <row r="14" spans="1:17" ht="19.5" x14ac:dyDescent="0.25">
      <c r="A14" s="78" t="s">
        <v>24</v>
      </c>
      <c r="B14" s="79"/>
      <c r="C14" s="79"/>
      <c r="D14" s="79"/>
      <c r="E14" s="79"/>
      <c r="F14" s="79"/>
      <c r="G14" s="80"/>
      <c r="H14" s="81"/>
      <c r="I14" s="77"/>
      <c r="J14" s="58"/>
      <c r="K14" s="64"/>
      <c r="L14" s="58"/>
      <c r="M14" s="58"/>
      <c r="N14" s="58"/>
      <c r="O14" s="58"/>
      <c r="P14" s="58"/>
      <c r="Q14" s="58"/>
    </row>
    <row r="15" spans="1:17" ht="19.5" x14ac:dyDescent="0.25">
      <c r="A15" s="82" t="s">
        <v>26</v>
      </c>
      <c r="B15" s="83"/>
      <c r="C15" s="83"/>
      <c r="D15" s="83"/>
      <c r="E15" s="83"/>
      <c r="F15" s="83"/>
      <c r="G15" s="84"/>
      <c r="H15" s="81"/>
      <c r="I15" s="77"/>
      <c r="J15" s="58"/>
      <c r="K15" s="64"/>
      <c r="L15" s="58"/>
      <c r="M15" s="58"/>
      <c r="N15" s="58"/>
      <c r="O15" s="58"/>
      <c r="P15" s="58"/>
      <c r="Q15" s="58"/>
    </row>
    <row r="16" spans="1:17" ht="14.25" customHeight="1" x14ac:dyDescent="0.25">
      <c r="A16" s="456" t="s">
        <v>29</v>
      </c>
      <c r="B16" s="457"/>
      <c r="C16" s="457"/>
      <c r="D16" s="457"/>
      <c r="E16" s="457"/>
      <c r="F16" s="457"/>
      <c r="G16" s="458"/>
      <c r="H16" s="81"/>
      <c r="I16" s="77"/>
      <c r="J16" s="58"/>
      <c r="K16" s="64"/>
      <c r="L16" s="58"/>
      <c r="M16" s="58"/>
      <c r="N16" s="58"/>
      <c r="O16" s="58"/>
      <c r="P16" s="58"/>
      <c r="Q16" s="58"/>
    </row>
    <row r="17" spans="1:17" ht="14.25" customHeight="1" x14ac:dyDescent="0.25">
      <c r="A17" s="85" t="s">
        <v>30</v>
      </c>
      <c r="B17" s="83"/>
      <c r="C17" s="83"/>
      <c r="D17" s="83"/>
      <c r="E17" s="83"/>
      <c r="F17" s="83"/>
      <c r="G17" s="84"/>
      <c r="H17" s="81"/>
      <c r="I17" s="77"/>
      <c r="J17" s="86"/>
      <c r="K17" s="58"/>
      <c r="L17" s="58"/>
      <c r="M17" s="58"/>
      <c r="N17" s="58"/>
      <c r="O17" s="58"/>
      <c r="P17" s="58"/>
      <c r="Q17" s="58"/>
    </row>
    <row r="18" spans="1:17" ht="14.25" customHeight="1" x14ac:dyDescent="0.25">
      <c r="A18" s="85" t="s">
        <v>32</v>
      </c>
      <c r="B18" s="83"/>
      <c r="C18" s="83"/>
      <c r="D18" s="83"/>
      <c r="E18" s="83"/>
      <c r="F18" s="83"/>
      <c r="G18" s="84"/>
      <c r="H18" s="81"/>
      <c r="I18" s="77"/>
    </row>
    <row r="19" spans="1:17" ht="14.25" customHeight="1" x14ac:dyDescent="0.25">
      <c r="A19" s="87" t="s">
        <v>33</v>
      </c>
      <c r="B19" s="83"/>
      <c r="C19" s="83"/>
      <c r="D19" s="83"/>
      <c r="E19" s="83"/>
      <c r="F19" s="83"/>
      <c r="G19" s="84"/>
      <c r="H19" s="81"/>
      <c r="I19" s="77"/>
    </row>
    <row r="20" spans="1:17" ht="14.25" customHeight="1" x14ac:dyDescent="0.25">
      <c r="A20" s="164" t="s">
        <v>34</v>
      </c>
      <c r="B20" s="83"/>
      <c r="C20" s="83"/>
      <c r="D20" s="83"/>
      <c r="E20" s="83"/>
      <c r="F20" s="83"/>
      <c r="G20" s="84"/>
      <c r="H20" s="81"/>
      <c r="I20" s="77"/>
    </row>
    <row r="21" spans="1:17" ht="14.25" customHeight="1" x14ac:dyDescent="0.25">
      <c r="A21" s="85" t="s">
        <v>80</v>
      </c>
      <c r="B21" s="83"/>
      <c r="C21" s="83"/>
      <c r="D21" s="83"/>
      <c r="E21" s="83"/>
      <c r="F21" s="83"/>
      <c r="G21" s="84"/>
      <c r="H21" s="58"/>
      <c r="I21" s="58"/>
    </row>
    <row r="22" spans="1:17" x14ac:dyDescent="0.25">
      <c r="A22" s="88"/>
      <c r="B22" s="57"/>
      <c r="C22" s="57"/>
      <c r="D22" s="57"/>
      <c r="E22" s="57"/>
      <c r="F22" s="57"/>
      <c r="G22" s="89"/>
      <c r="H22" s="58"/>
      <c r="I22" s="58"/>
    </row>
    <row r="23" spans="1:17" x14ac:dyDescent="0.25">
      <c r="A23" s="88"/>
      <c r="B23" s="57"/>
      <c r="C23" s="57"/>
      <c r="D23" s="57"/>
      <c r="E23" s="57"/>
      <c r="F23" s="57"/>
      <c r="G23" s="89"/>
      <c r="H23" s="58"/>
      <c r="I23" s="58"/>
    </row>
    <row r="24" spans="1:17" x14ac:dyDescent="0.25">
      <c r="A24" s="88"/>
      <c r="B24" s="57"/>
      <c r="C24" s="58"/>
      <c r="D24" s="57"/>
      <c r="E24" s="57"/>
      <c r="F24" s="57"/>
      <c r="G24" s="89"/>
      <c r="H24" s="58"/>
      <c r="I24" s="58"/>
    </row>
    <row r="25" spans="1:17" x14ac:dyDescent="0.25">
      <c r="A25" s="88"/>
      <c r="B25" s="57"/>
      <c r="C25" s="57"/>
      <c r="D25" s="57"/>
      <c r="E25" s="57"/>
      <c r="F25" s="57"/>
      <c r="G25" s="89"/>
      <c r="H25" s="58"/>
      <c r="I25" s="58"/>
    </row>
    <row r="26" spans="1:17" x14ac:dyDescent="0.25">
      <c r="A26" s="90"/>
      <c r="B26" s="91"/>
      <c r="C26" s="91"/>
      <c r="D26" s="91"/>
      <c r="E26" s="91"/>
      <c r="F26" s="91"/>
      <c r="G26" s="92"/>
      <c r="H26" s="58"/>
      <c r="I26" s="58"/>
    </row>
    <row r="27" spans="1:17" s="58" customFormat="1" ht="14.25" x14ac:dyDescent="0.2">
      <c r="A27" s="93"/>
      <c r="B27" s="94"/>
      <c r="C27" s="94"/>
      <c r="D27" s="94"/>
      <c r="E27" s="94"/>
      <c r="F27" s="94"/>
    </row>
    <row r="28" spans="1:17" s="58" customFormat="1" ht="14.25" x14ac:dyDescent="0.2">
      <c r="A28" s="93"/>
      <c r="B28" s="94"/>
      <c r="C28" s="94"/>
      <c r="D28" s="94"/>
      <c r="E28" s="94"/>
      <c r="F28" s="94"/>
    </row>
    <row r="29" spans="1:17" s="58" customFormat="1" ht="14.25" x14ac:dyDescent="0.2">
      <c r="A29" s="93"/>
      <c r="B29" s="94"/>
      <c r="C29" s="94"/>
      <c r="D29" s="94"/>
      <c r="E29" s="94"/>
      <c r="F29" s="94"/>
    </row>
    <row r="30" spans="1:17" s="58" customFormat="1" ht="14.25" x14ac:dyDescent="0.2">
      <c r="A30" s="93"/>
      <c r="B30" s="460" t="s">
        <v>81</v>
      </c>
      <c r="C30" s="460"/>
      <c r="D30" s="460"/>
      <c r="E30" s="460"/>
      <c r="F30" s="94"/>
    </row>
    <row r="31" spans="1:17" s="58" customFormat="1" ht="14.25" x14ac:dyDescent="0.2">
      <c r="A31" s="95" t="s">
        <v>42</v>
      </c>
      <c r="B31" s="459" t="s">
        <v>82</v>
      </c>
      <c r="C31" s="459"/>
      <c r="D31" s="96" t="s">
        <v>22</v>
      </c>
      <c r="E31" s="96" t="s">
        <v>45</v>
      </c>
      <c r="F31" s="94"/>
    </row>
    <row r="32" spans="1:17" s="58" customFormat="1" ht="14.25" x14ac:dyDescent="0.2">
      <c r="A32" s="97">
        <v>1</v>
      </c>
      <c r="B32" s="98">
        <v>0</v>
      </c>
      <c r="C32" s="98">
        <v>600000</v>
      </c>
      <c r="D32" s="99">
        <v>0</v>
      </c>
      <c r="E32" s="100">
        <v>0</v>
      </c>
      <c r="F32" s="94"/>
    </row>
    <row r="33" spans="1:10" s="58" customFormat="1" ht="14.25" x14ac:dyDescent="0.2">
      <c r="A33" s="97">
        <f>+A32+1</f>
        <v>2</v>
      </c>
      <c r="B33" s="98">
        <f>+C32+1-0.1</f>
        <v>600000.9</v>
      </c>
      <c r="C33" s="98">
        <v>1200000.1000000001</v>
      </c>
      <c r="D33" s="355">
        <v>0</v>
      </c>
      <c r="E33" s="356">
        <v>0.15</v>
      </c>
      <c r="F33" s="94"/>
    </row>
    <row r="34" spans="1:10" s="58" customFormat="1" ht="14.25" x14ac:dyDescent="0.2">
      <c r="A34" s="97">
        <f t="shared" ref="A34:A37" si="0">+A33+1</f>
        <v>3</v>
      </c>
      <c r="B34" s="98">
        <f t="shared" ref="B34:B36" si="1">+C33+1-0.1</f>
        <v>1200001</v>
      </c>
      <c r="C34" s="98">
        <v>1600000.1</v>
      </c>
      <c r="D34" s="355">
        <v>90000</v>
      </c>
      <c r="E34" s="356">
        <v>0.2</v>
      </c>
      <c r="F34" s="94"/>
    </row>
    <row r="35" spans="1:10" s="58" customFormat="1" ht="14.25" x14ac:dyDescent="0.2">
      <c r="A35" s="97">
        <f t="shared" si="0"/>
        <v>4</v>
      </c>
      <c r="B35" s="98">
        <f t="shared" si="1"/>
        <v>1600001</v>
      </c>
      <c r="C35" s="98">
        <v>3200000.1</v>
      </c>
      <c r="D35" s="355">
        <f>75000+95000</f>
        <v>170000</v>
      </c>
      <c r="E35" s="356">
        <v>0.3</v>
      </c>
      <c r="F35" s="94"/>
    </row>
    <row r="36" spans="1:10" s="58" customFormat="1" ht="14.25" x14ac:dyDescent="0.2">
      <c r="A36" s="97">
        <f t="shared" si="0"/>
        <v>5</v>
      </c>
      <c r="B36" s="98">
        <f t="shared" si="1"/>
        <v>3200001</v>
      </c>
      <c r="C36" s="98">
        <v>5600000.0999999996</v>
      </c>
      <c r="D36" s="355">
        <f>315000+335000</f>
        <v>650000</v>
      </c>
      <c r="E36" s="356">
        <v>0.4</v>
      </c>
      <c r="F36" s="94"/>
    </row>
    <row r="37" spans="1:10" s="58" customFormat="1" ht="14.25" x14ac:dyDescent="0.2">
      <c r="A37" s="97">
        <f t="shared" si="0"/>
        <v>6</v>
      </c>
      <c r="B37" s="98">
        <f>+C36+1-0.1</f>
        <v>5600001</v>
      </c>
      <c r="C37" s="98">
        <v>0</v>
      </c>
      <c r="D37" s="355">
        <v>1610000</v>
      </c>
      <c r="E37" s="356">
        <v>0.4</v>
      </c>
      <c r="F37" s="94"/>
    </row>
    <row r="38" spans="1:10" hidden="1" x14ac:dyDescent="0.25">
      <c r="A38" s="94"/>
      <c r="B38" s="94"/>
      <c r="C38" s="94"/>
      <c r="D38" s="94"/>
      <c r="E38" s="94"/>
      <c r="F38" s="94"/>
      <c r="G38" s="58"/>
      <c r="H38" s="58"/>
      <c r="I38" s="58"/>
      <c r="J38" s="58"/>
    </row>
    <row r="39" spans="1:10" hidden="1" x14ac:dyDescent="0.25">
      <c r="A39" s="94"/>
      <c r="B39" s="94"/>
      <c r="C39" s="94"/>
      <c r="D39" s="94"/>
      <c r="E39" s="94"/>
      <c r="F39" s="94"/>
      <c r="G39" s="58"/>
      <c r="H39" s="58"/>
      <c r="I39" s="58"/>
      <c r="J39" s="58"/>
    </row>
    <row r="40" spans="1:10" hidden="1" x14ac:dyDescent="0.25">
      <c r="A40" s="94"/>
      <c r="B40" s="94"/>
      <c r="C40" s="94"/>
      <c r="D40" s="94"/>
      <c r="E40" s="94"/>
      <c r="F40" s="94"/>
      <c r="G40" s="58"/>
      <c r="H40" s="58"/>
      <c r="I40" s="58"/>
      <c r="J40" s="58"/>
    </row>
    <row r="41" spans="1:10" hidden="1" x14ac:dyDescent="0.25">
      <c r="A41" s="94"/>
      <c r="B41" s="94"/>
      <c r="C41" s="94"/>
      <c r="D41" s="94"/>
      <c r="E41" s="94"/>
      <c r="F41" s="94"/>
      <c r="G41" s="58"/>
      <c r="H41" s="58"/>
      <c r="I41" s="58"/>
      <c r="J41" s="58"/>
    </row>
    <row r="42" spans="1:10" hidden="1" x14ac:dyDescent="0.25">
      <c r="A42" s="94"/>
      <c r="B42" s="102" t="s">
        <v>83</v>
      </c>
      <c r="C42" s="94"/>
      <c r="D42" s="94"/>
      <c r="E42" s="94"/>
      <c r="F42" s="94"/>
      <c r="G42" s="58"/>
      <c r="H42" s="58"/>
      <c r="I42" s="58"/>
      <c r="J42" s="58"/>
    </row>
    <row r="43" spans="1:10" hidden="1" x14ac:dyDescent="0.25">
      <c r="A43" s="97"/>
      <c r="B43" s="102" t="s">
        <v>84</v>
      </c>
      <c r="C43" s="103"/>
      <c r="D43" s="101"/>
      <c r="E43" s="104"/>
      <c r="F43" s="94"/>
      <c r="G43" s="58"/>
      <c r="H43" s="58"/>
      <c r="I43" s="58"/>
      <c r="J43" s="58"/>
    </row>
    <row r="44" spans="1:10" x14ac:dyDescent="0.25">
      <c r="A44" s="97"/>
      <c r="B44" s="103"/>
      <c r="C44" s="103"/>
      <c r="D44" s="101"/>
      <c r="E44" s="104"/>
      <c r="F44" s="94"/>
      <c r="G44" s="58"/>
      <c r="H44" s="58"/>
      <c r="I44" s="58"/>
      <c r="J44" s="58"/>
    </row>
    <row r="45" spans="1:10" x14ac:dyDescent="0.25">
      <c r="A45" s="97"/>
      <c r="B45" s="103"/>
      <c r="C45" s="103"/>
      <c r="D45" s="357"/>
      <c r="E45" s="94"/>
      <c r="F45" s="94"/>
      <c r="G45" s="58"/>
      <c r="H45" s="58"/>
      <c r="I45" s="58"/>
      <c r="J45" s="58"/>
    </row>
    <row r="46" spans="1:10" x14ac:dyDescent="0.25">
      <c r="A46" s="97"/>
      <c r="B46" s="103"/>
      <c r="C46" s="103"/>
      <c r="D46" s="94"/>
      <c r="E46" s="94"/>
      <c r="F46" s="94"/>
      <c r="G46" s="58"/>
      <c r="H46" s="58"/>
      <c r="I46" s="58"/>
      <c r="J46" s="58"/>
    </row>
    <row r="47" spans="1:10" x14ac:dyDescent="0.25">
      <c r="A47" s="97"/>
      <c r="B47" s="103"/>
      <c r="C47" s="103"/>
      <c r="D47" s="94"/>
      <c r="E47" s="94"/>
      <c r="F47" s="94"/>
      <c r="G47" s="58"/>
      <c r="H47" s="58"/>
      <c r="I47" s="58"/>
      <c r="J47" s="58"/>
    </row>
    <row r="48" spans="1:10" x14ac:dyDescent="0.25">
      <c r="A48" s="97"/>
      <c r="B48" s="103"/>
      <c r="C48" s="103"/>
      <c r="D48" s="94"/>
      <c r="E48" s="94"/>
      <c r="F48" s="94"/>
      <c r="G48" s="58"/>
      <c r="H48" s="58"/>
      <c r="I48" s="58"/>
      <c r="J48" s="58"/>
    </row>
    <row r="49" spans="1:10" x14ac:dyDescent="0.25">
      <c r="A49" s="97"/>
      <c r="B49" s="103"/>
      <c r="C49" s="103"/>
      <c r="D49" s="94"/>
      <c r="E49" s="94"/>
      <c r="F49" s="94"/>
      <c r="G49" s="58"/>
      <c r="H49" s="58"/>
      <c r="I49" s="58"/>
      <c r="J49" s="58"/>
    </row>
    <row r="50" spans="1:10" x14ac:dyDescent="0.25">
      <c r="A50" s="97"/>
      <c r="B50" s="103"/>
      <c r="C50" s="103"/>
      <c r="D50" s="94"/>
      <c r="E50" s="94"/>
      <c r="F50" s="94"/>
      <c r="G50" s="58"/>
      <c r="H50" s="58"/>
      <c r="I50" s="58"/>
      <c r="J50" s="58"/>
    </row>
    <row r="51" spans="1:10" x14ac:dyDescent="0.25">
      <c r="A51" s="97"/>
      <c r="B51" s="103"/>
      <c r="C51" s="103"/>
      <c r="D51" s="94"/>
      <c r="E51" s="94"/>
      <c r="F51" s="94"/>
      <c r="G51" s="58"/>
      <c r="H51" s="58"/>
      <c r="I51" s="58"/>
      <c r="J51" s="58"/>
    </row>
    <row r="52" spans="1:10" x14ac:dyDescent="0.25">
      <c r="A52" s="97"/>
      <c r="B52" s="103"/>
      <c r="C52" s="103"/>
      <c r="D52" s="94"/>
      <c r="E52" s="94"/>
      <c r="F52" s="94"/>
      <c r="G52" s="58"/>
      <c r="H52" s="58"/>
      <c r="I52" s="58"/>
      <c r="J52" s="58"/>
    </row>
    <row r="53" spans="1:10" x14ac:dyDescent="0.25">
      <c r="A53" s="97"/>
      <c r="B53" s="103"/>
      <c r="C53" s="103"/>
      <c r="D53" s="94"/>
      <c r="E53" s="94"/>
      <c r="F53" s="94"/>
      <c r="G53" s="58"/>
      <c r="H53" s="58"/>
      <c r="I53" s="58"/>
      <c r="J53" s="58"/>
    </row>
    <row r="54" spans="1:10" x14ac:dyDescent="0.25">
      <c r="A54" s="97"/>
      <c r="B54" s="103"/>
      <c r="C54" s="103"/>
      <c r="D54" s="94"/>
      <c r="E54" s="94"/>
      <c r="F54" s="94"/>
      <c r="G54" s="58"/>
      <c r="H54" s="58"/>
      <c r="I54" s="58"/>
      <c r="J54" s="58"/>
    </row>
    <row r="55" spans="1:10" x14ac:dyDescent="0.25">
      <c r="A55" s="97"/>
      <c r="B55" s="103"/>
      <c r="C55" s="103"/>
      <c r="D55" s="94"/>
      <c r="E55" s="94"/>
      <c r="F55" s="94"/>
      <c r="G55" s="58"/>
      <c r="H55" s="58"/>
      <c r="I55" s="58"/>
      <c r="J55" s="58"/>
    </row>
    <row r="56" spans="1:10" x14ac:dyDescent="0.25">
      <c r="A56" s="97"/>
      <c r="B56" s="103"/>
      <c r="C56" s="103"/>
      <c r="D56" s="94"/>
      <c r="E56" s="94"/>
      <c r="F56" s="94"/>
      <c r="G56" s="58"/>
      <c r="H56" s="58"/>
      <c r="I56" s="58"/>
      <c r="J56" s="58"/>
    </row>
    <row r="57" spans="1:10" x14ac:dyDescent="0.25">
      <c r="A57" s="97"/>
      <c r="B57" s="103"/>
      <c r="C57" s="103"/>
      <c r="D57" s="94"/>
      <c r="E57" s="94"/>
      <c r="F57" s="94"/>
      <c r="G57" s="58"/>
      <c r="H57" s="58"/>
      <c r="I57" s="58"/>
      <c r="J57" s="58"/>
    </row>
    <row r="58" spans="1:10" x14ac:dyDescent="0.25">
      <c r="A58" s="97"/>
      <c r="B58" s="103"/>
      <c r="C58" s="103"/>
      <c r="D58" s="94"/>
      <c r="E58" s="94"/>
      <c r="F58" s="94"/>
      <c r="G58" s="58"/>
      <c r="H58" s="58"/>
      <c r="I58" s="58"/>
      <c r="J58" s="58"/>
    </row>
    <row r="59" spans="1:10" x14ac:dyDescent="0.25">
      <c r="A59" s="97"/>
      <c r="B59" s="103"/>
      <c r="C59" s="103"/>
      <c r="D59" s="94"/>
      <c r="E59" s="94"/>
      <c r="F59" s="94"/>
      <c r="G59" s="58"/>
      <c r="H59" s="58"/>
      <c r="I59" s="58"/>
      <c r="J59" s="58"/>
    </row>
    <row r="60" spans="1:10" x14ac:dyDescent="0.25">
      <c r="A60" s="97"/>
      <c r="B60" s="103"/>
      <c r="C60" s="103"/>
      <c r="D60" s="94"/>
      <c r="E60" s="94"/>
      <c r="F60" s="94"/>
      <c r="G60" s="58"/>
      <c r="H60" s="58"/>
      <c r="I60" s="58"/>
      <c r="J60" s="58"/>
    </row>
    <row r="61" spans="1:10" x14ac:dyDescent="0.25">
      <c r="A61" s="97"/>
      <c r="B61" s="103"/>
      <c r="C61" s="103"/>
      <c r="D61" s="94"/>
      <c r="E61" s="94"/>
      <c r="F61" s="94"/>
      <c r="G61" s="58"/>
      <c r="H61" s="58"/>
      <c r="I61" s="58"/>
      <c r="J61" s="58"/>
    </row>
    <row r="62" spans="1:10" x14ac:dyDescent="0.25">
      <c r="A62" s="97"/>
      <c r="B62" s="103"/>
      <c r="C62" s="103"/>
      <c r="D62" s="94"/>
      <c r="E62" s="94"/>
      <c r="F62" s="94"/>
      <c r="G62" s="58"/>
      <c r="H62" s="58"/>
      <c r="I62" s="58"/>
      <c r="J62" s="58"/>
    </row>
    <row r="63" spans="1:10" x14ac:dyDescent="0.25">
      <c r="A63" s="97"/>
      <c r="B63" s="103"/>
      <c r="C63" s="103"/>
      <c r="D63" s="94"/>
      <c r="E63" s="94"/>
      <c r="F63" s="94"/>
      <c r="G63" s="58"/>
      <c r="H63" s="58"/>
      <c r="I63" s="58"/>
      <c r="J63" s="58"/>
    </row>
    <row r="64" spans="1:10" x14ac:dyDescent="0.25">
      <c r="A64" s="105"/>
      <c r="B64" s="106"/>
      <c r="C64" s="106"/>
      <c r="D64" s="58"/>
      <c r="E64" s="58"/>
      <c r="F64" s="58"/>
      <c r="G64" s="58"/>
      <c r="H64" s="58"/>
      <c r="I64" s="58"/>
      <c r="J64" s="58"/>
    </row>
    <row r="65" spans="1:10" x14ac:dyDescent="0.25">
      <c r="A65" s="105"/>
      <c r="B65" s="106"/>
      <c r="C65" s="106"/>
      <c r="D65" s="58"/>
      <c r="E65" s="58"/>
      <c r="F65" s="58"/>
      <c r="G65" s="58"/>
      <c r="H65" s="58"/>
      <c r="I65" s="58"/>
      <c r="J65" s="58"/>
    </row>
    <row r="66" spans="1:10" x14ac:dyDescent="0.25">
      <c r="A66" s="105"/>
      <c r="B66" s="106"/>
      <c r="C66" s="106"/>
      <c r="D66" s="58"/>
      <c r="E66" s="58"/>
      <c r="F66" s="58"/>
      <c r="G66" s="58"/>
      <c r="H66" s="58"/>
      <c r="I66" s="58"/>
      <c r="J66" s="58"/>
    </row>
    <row r="67" spans="1:10" x14ac:dyDescent="0.25">
      <c r="A67" s="105"/>
      <c r="B67" s="106"/>
      <c r="C67" s="106"/>
      <c r="D67" s="58"/>
      <c r="E67" s="58"/>
      <c r="F67" s="58"/>
      <c r="G67" s="58"/>
      <c r="H67" s="58"/>
      <c r="I67" s="58"/>
      <c r="J67" s="58"/>
    </row>
    <row r="68" spans="1:10" x14ac:dyDescent="0.25">
      <c r="A68" s="105"/>
      <c r="B68" s="106"/>
      <c r="C68" s="106"/>
      <c r="D68" s="58"/>
      <c r="E68" s="58"/>
      <c r="F68" s="58"/>
      <c r="G68" s="58"/>
      <c r="H68" s="58"/>
      <c r="I68" s="58"/>
      <c r="J68" s="58"/>
    </row>
    <row r="69" spans="1:10" x14ac:dyDescent="0.25">
      <c r="A69" s="105"/>
      <c r="B69" s="106"/>
      <c r="C69" s="106"/>
      <c r="D69" s="58"/>
      <c r="E69" s="58"/>
      <c r="F69" s="58"/>
      <c r="G69" s="58"/>
      <c r="H69" s="58"/>
      <c r="I69" s="58"/>
      <c r="J69" s="58"/>
    </row>
    <row r="70" spans="1:10" x14ac:dyDescent="0.25">
      <c r="A70" s="105"/>
      <c r="B70" s="106"/>
      <c r="C70" s="106"/>
      <c r="D70" s="58"/>
      <c r="E70" s="58"/>
      <c r="F70" s="58"/>
      <c r="G70" s="58"/>
      <c r="H70" s="58"/>
      <c r="I70" s="58"/>
      <c r="J70" s="58"/>
    </row>
    <row r="71" spans="1:10" x14ac:dyDescent="0.25">
      <c r="A71" s="105"/>
      <c r="B71" s="106"/>
      <c r="C71" s="106"/>
      <c r="D71" s="58"/>
      <c r="E71" s="58"/>
      <c r="F71" s="58"/>
      <c r="G71" s="58"/>
      <c r="H71" s="58"/>
      <c r="I71" s="58"/>
      <c r="J71" s="58"/>
    </row>
    <row r="72" spans="1:10" x14ac:dyDescent="0.25">
      <c r="A72" s="105"/>
      <c r="B72" s="106"/>
      <c r="C72" s="106"/>
      <c r="D72" s="58"/>
      <c r="E72" s="58"/>
      <c r="F72" s="58"/>
      <c r="G72" s="58"/>
      <c r="H72" s="58"/>
      <c r="I72" s="58"/>
      <c r="J72" s="58"/>
    </row>
    <row r="73" spans="1:10" hidden="1" x14ac:dyDescent="0.25">
      <c r="A73" s="58" t="s">
        <v>85</v>
      </c>
      <c r="B73" s="58"/>
      <c r="C73" s="58" t="s">
        <v>86</v>
      </c>
      <c r="D73" s="58"/>
      <c r="E73" s="58"/>
      <c r="F73" s="58"/>
      <c r="G73" s="58"/>
      <c r="H73" s="58"/>
      <c r="I73" s="58"/>
      <c r="J73" s="58"/>
    </row>
    <row r="74" spans="1:10" hidden="1" x14ac:dyDescent="0.25">
      <c r="B74" s="58"/>
      <c r="C74" s="58" t="s">
        <v>87</v>
      </c>
      <c r="D74" s="58"/>
      <c r="E74" s="58"/>
      <c r="F74" s="58"/>
      <c r="G74" s="58"/>
      <c r="H74" s="58"/>
      <c r="I74" s="58"/>
      <c r="J74" s="58"/>
    </row>
    <row r="75" spans="1:10" hidden="1" x14ac:dyDescent="0.25">
      <c r="A75" s="58" t="s">
        <v>88</v>
      </c>
      <c r="B75" s="58"/>
      <c r="C75" s="58"/>
      <c r="D75" s="58"/>
      <c r="E75" s="58"/>
      <c r="F75" s="58"/>
      <c r="G75" s="58"/>
      <c r="H75" s="58"/>
      <c r="I75" s="58"/>
      <c r="J75" s="58"/>
    </row>
    <row r="76" spans="1:10" x14ac:dyDescent="0.25">
      <c r="A76" s="58"/>
      <c r="B76" s="58"/>
      <c r="C76" s="58"/>
      <c r="D76" s="58"/>
      <c r="E76" s="58"/>
      <c r="F76" s="58"/>
      <c r="G76" s="58"/>
      <c r="H76" s="58"/>
      <c r="I76" s="58"/>
      <c r="J76" s="58"/>
    </row>
  </sheetData>
  <sheetProtection algorithmName="SHA-512" hashValue="GmyoD9ntPeuZetg53BAtPDlyy+935cXY9jZzQY5+PzOQH+VmMwxQlT5gqG38SeG6cqrtyu6nFvgksNueBzlnEg==" saltValue="+cnQipON23/7XPNkIa5ljA==" spinCount="100000" sheet="1" selectLockedCells="1"/>
  <mergeCells count="13">
    <mergeCell ref="B8:C8"/>
    <mergeCell ref="A16:G16"/>
    <mergeCell ref="B31:C31"/>
    <mergeCell ref="B30:E30"/>
    <mergeCell ref="D10:H10"/>
    <mergeCell ref="D11:H11"/>
    <mergeCell ref="D12:H12"/>
    <mergeCell ref="A4:I4"/>
    <mergeCell ref="A5:C5"/>
    <mergeCell ref="A6:C7"/>
    <mergeCell ref="D6:D7"/>
    <mergeCell ref="H6:H7"/>
    <mergeCell ref="I6:I7"/>
  </mergeCells>
  <dataValidations count="1">
    <dataValidation allowBlank="1" showInputMessage="1" showErrorMessage="1" promptTitle="FinanTax Consulting:" prompt="Please insert Taxable Income here" sqref="A6" xr:uid="{21128C33-71E5-464E-81B4-4A278511AE33}"/>
  </dataValidations>
  <hyperlinks>
    <hyperlink ref="A19" r:id="rId1" xr:uid="{243B7A1D-608F-4F31-A778-99F0D4AE07B2}"/>
    <hyperlink ref="A20" r:id="rId2" xr:uid="{6D2BB9B9-166F-402B-87F0-507F83DA27DA}"/>
  </hyperlinks>
  <pageMargins left="0.7" right="0.7" top="0.75" bottom="0.75" header="0.3" footer="0.3"/>
  <pageSetup scale="95"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F59"/>
  <sheetViews>
    <sheetView tabSelected="1" topLeftCell="A5" zoomScale="90" zoomScaleNormal="90" workbookViewId="0">
      <selection activeCell="B5" sqref="B5:C5"/>
    </sheetView>
  </sheetViews>
  <sheetFormatPr defaultRowHeight="15" x14ac:dyDescent="0.25"/>
  <cols>
    <col min="1" max="1" width="21.7109375" customWidth="1"/>
    <col min="2" max="2" width="16.7109375" bestFit="1" customWidth="1"/>
    <col min="3" max="3" width="11.5703125" customWidth="1"/>
    <col min="4" max="4" width="14.5703125" customWidth="1"/>
    <col min="5" max="5" width="15.28515625" customWidth="1"/>
    <col min="6" max="7" width="14.85546875" customWidth="1"/>
    <col min="8" max="8" width="12.42578125" customWidth="1"/>
    <col min="9" max="9" width="20.42578125" customWidth="1"/>
    <col min="10" max="10" width="16" style="120" bestFit="1" customWidth="1"/>
    <col min="11" max="11" width="14.5703125" style="120" bestFit="1" customWidth="1"/>
    <col min="12" max="12" width="9.28515625" style="120" customWidth="1"/>
    <col min="13" max="22" width="9.140625" style="120"/>
  </cols>
  <sheetData>
    <row r="1" spans="1:32" ht="15.75" x14ac:dyDescent="0.25">
      <c r="A1" s="315" t="s">
        <v>89</v>
      </c>
      <c r="B1" s="316"/>
      <c r="C1" s="316"/>
      <c r="D1" s="316"/>
      <c r="E1" s="316"/>
      <c r="F1" s="316"/>
      <c r="G1" s="316"/>
      <c r="H1" s="316"/>
      <c r="I1" s="317"/>
    </row>
    <row r="2" spans="1:32" ht="15.75" x14ac:dyDescent="0.25">
      <c r="A2" s="318" t="s">
        <v>90</v>
      </c>
      <c r="B2" s="319"/>
      <c r="C2" s="319"/>
      <c r="D2" s="319"/>
      <c r="E2" s="319"/>
      <c r="F2" s="319"/>
      <c r="G2" s="319"/>
      <c r="H2" s="319"/>
      <c r="I2" s="320"/>
    </row>
    <row r="3" spans="1:32" ht="15.75" x14ac:dyDescent="0.25">
      <c r="A3" s="321" t="s">
        <v>374</v>
      </c>
      <c r="B3" s="322"/>
      <c r="C3" s="322"/>
      <c r="D3" s="322"/>
      <c r="E3" s="322"/>
      <c r="F3" s="322"/>
      <c r="G3" s="322"/>
      <c r="H3" s="322"/>
      <c r="I3" s="323"/>
    </row>
    <row r="4" spans="1:32" ht="15.75" thickBot="1" x14ac:dyDescent="0.3">
      <c r="A4" s="473"/>
      <c r="B4" s="473"/>
      <c r="C4" s="473"/>
      <c r="D4" s="473"/>
      <c r="E4" s="473"/>
      <c r="F4" s="473"/>
      <c r="G4" s="473"/>
      <c r="H4" s="473"/>
      <c r="I4" s="473"/>
    </row>
    <row r="5" spans="1:32" ht="36" x14ac:dyDescent="0.25">
      <c r="A5" s="169" t="s">
        <v>91</v>
      </c>
      <c r="B5" s="479" t="s">
        <v>99</v>
      </c>
      <c r="C5" s="480"/>
      <c r="D5" s="48" t="s">
        <v>71</v>
      </c>
      <c r="E5" s="48" t="s">
        <v>72</v>
      </c>
      <c r="F5" s="48" t="s">
        <v>73</v>
      </c>
      <c r="G5" s="48" t="s">
        <v>74</v>
      </c>
      <c r="H5" s="48" t="s">
        <v>75</v>
      </c>
      <c r="I5" s="49" t="s">
        <v>76</v>
      </c>
      <c r="J5" s="335"/>
      <c r="K5" s="336"/>
      <c r="L5" s="327"/>
    </row>
    <row r="6" spans="1:32" ht="18.75" x14ac:dyDescent="0.3">
      <c r="A6" s="474" t="s">
        <v>93</v>
      </c>
      <c r="B6" s="475"/>
      <c r="C6" s="476"/>
      <c r="D6" s="46" t="s">
        <v>77</v>
      </c>
      <c r="E6" s="45"/>
      <c r="F6" s="45"/>
      <c r="G6" s="45"/>
      <c r="H6" s="46" t="s">
        <v>78</v>
      </c>
      <c r="I6" s="47" t="s">
        <v>79</v>
      </c>
      <c r="K6" s="327"/>
      <c r="L6" s="337"/>
    </row>
    <row r="7" spans="1:32" ht="27.75" customHeight="1" x14ac:dyDescent="0.3">
      <c r="A7" s="477">
        <f>+(181746*6)+(217587*6)</f>
        <v>2395998</v>
      </c>
      <c r="B7" s="478"/>
      <c r="C7" s="478"/>
      <c r="D7" s="50">
        <f>IF(B5=B35,VLOOKUP(A7,$B$28:$F$31,4),0)</f>
        <v>0</v>
      </c>
      <c r="E7" s="50">
        <f>IF(B5=B35,IF(A7&gt;$B$31,$C$30,IF(ISNA(VLOOKUP(A7,$C$28:$C$31,1)),0,VLOOKUP(A7,$C$28:$C$31,1))),0)</f>
        <v>0</v>
      </c>
      <c r="F7" s="50">
        <f>IF(B5=B35,IF(E7&gt;0,A7-E7,0),0)</f>
        <v>0</v>
      </c>
      <c r="G7" s="51">
        <f>IF(B5=B35,IF(A7&gt;E7,VLOOKUP(A7,$B$28:$F$31,5),0),0)</f>
        <v>0</v>
      </c>
      <c r="H7" s="50">
        <f>IF(B5=B35,F7*G7,0)</f>
        <v>0</v>
      </c>
      <c r="I7" s="52">
        <f>IF(B5=B35,D7+H7,0)</f>
        <v>0</v>
      </c>
    </row>
    <row r="8" spans="1:32" s="154" customFormat="1" ht="18.75" x14ac:dyDescent="0.3">
      <c r="A8" s="151"/>
      <c r="B8" s="152"/>
      <c r="C8" s="152"/>
      <c r="D8" s="153"/>
      <c r="E8" s="153"/>
      <c r="F8" s="472" t="s">
        <v>94</v>
      </c>
      <c r="G8" s="472"/>
      <c r="H8" s="472"/>
      <c r="I8" s="168">
        <f>I7</f>
        <v>0</v>
      </c>
      <c r="J8" s="338"/>
      <c r="K8" s="338"/>
      <c r="L8" s="338"/>
      <c r="M8" s="338"/>
      <c r="N8" s="338"/>
      <c r="O8" s="338"/>
      <c r="P8" s="338"/>
      <c r="Q8" s="338"/>
      <c r="R8" s="338"/>
      <c r="S8" s="338"/>
      <c r="T8" s="338"/>
      <c r="U8" s="338"/>
      <c r="V8" s="338"/>
    </row>
    <row r="9" spans="1:32" s="154" customFormat="1" ht="18.75" x14ac:dyDescent="0.3">
      <c r="A9" s="151"/>
      <c r="B9" s="152"/>
      <c r="C9" s="152"/>
      <c r="D9" s="153"/>
      <c r="E9" s="153"/>
      <c r="F9" s="472" t="s">
        <v>95</v>
      </c>
      <c r="G9" s="472"/>
      <c r="H9" s="472"/>
      <c r="I9" s="168">
        <f>IF(B5=B36,A7*C36,"N/A")</f>
        <v>359399.7</v>
      </c>
      <c r="J9" s="338"/>
      <c r="K9" s="338"/>
      <c r="L9" s="338"/>
      <c r="M9" s="338"/>
      <c r="N9" s="338"/>
      <c r="O9" s="338"/>
      <c r="P9" s="338"/>
      <c r="Q9" s="338"/>
      <c r="R9" s="338"/>
      <c r="S9" s="338"/>
      <c r="T9" s="338"/>
      <c r="U9" s="338"/>
      <c r="V9" s="338"/>
    </row>
    <row r="10" spans="1:32" s="154" customFormat="1" ht="19.5" thickBot="1" x14ac:dyDescent="0.35">
      <c r="A10" s="155"/>
      <c r="B10" s="156"/>
      <c r="C10" s="156"/>
      <c r="D10" s="157"/>
      <c r="E10" s="157"/>
      <c r="F10" s="471" t="s">
        <v>394</v>
      </c>
      <c r="G10" s="471"/>
      <c r="H10" s="471"/>
      <c r="I10" s="388">
        <f>IF(B5=B35,I8/12,I9/12)</f>
        <v>29949.975000000002</v>
      </c>
      <c r="J10" s="339"/>
      <c r="K10" s="339"/>
      <c r="L10" s="338"/>
      <c r="M10" s="338"/>
      <c r="N10" s="338"/>
      <c r="O10" s="338"/>
      <c r="P10" s="338"/>
      <c r="Q10" s="338"/>
      <c r="R10" s="338"/>
      <c r="S10" s="338"/>
      <c r="T10" s="338"/>
      <c r="U10" s="338"/>
      <c r="V10" s="338"/>
    </row>
    <row r="11" spans="1:32" s="154" customFormat="1" ht="19.5" thickBot="1" x14ac:dyDescent="0.35">
      <c r="A11" s="386"/>
      <c r="B11" s="152"/>
      <c r="C11" s="152"/>
      <c r="D11" s="387"/>
      <c r="E11" s="387"/>
      <c r="F11" s="482" t="s">
        <v>395</v>
      </c>
      <c r="G11" s="483"/>
      <c r="H11" s="483"/>
      <c r="I11" s="389">
        <f>+I10*2</f>
        <v>59899.950000000004</v>
      </c>
      <c r="J11" s="339"/>
      <c r="K11" s="339"/>
      <c r="L11" s="338"/>
      <c r="M11" s="338"/>
      <c r="N11" s="338"/>
      <c r="O11" s="338"/>
      <c r="P11" s="338"/>
      <c r="Q11" s="338"/>
      <c r="R11" s="338"/>
      <c r="S11" s="338"/>
      <c r="T11" s="338"/>
      <c r="U11" s="338"/>
      <c r="V11" s="338"/>
    </row>
    <row r="12" spans="1:32" x14ac:dyDescent="0.25">
      <c r="A12" s="324"/>
      <c r="B12" s="120"/>
      <c r="C12" s="120"/>
      <c r="D12" s="325"/>
      <c r="E12" s="325"/>
      <c r="F12" s="325"/>
      <c r="G12" s="325"/>
      <c r="H12" s="325"/>
      <c r="I12" s="326"/>
    </row>
    <row r="13" spans="1:32" ht="14.25" customHeight="1" x14ac:dyDescent="0.25">
      <c r="A13" s="42" t="s">
        <v>24</v>
      </c>
      <c r="B13" s="39"/>
      <c r="C13" s="39"/>
      <c r="D13" s="39"/>
      <c r="E13" s="39"/>
      <c r="F13" s="39"/>
      <c r="G13" s="39"/>
      <c r="H13" s="345"/>
      <c r="I13" s="340"/>
      <c r="J13" s="341"/>
      <c r="K13" s="341"/>
      <c r="W13" s="120"/>
      <c r="X13" s="120"/>
      <c r="Y13" s="120"/>
      <c r="Z13" s="120"/>
      <c r="AA13" s="120"/>
      <c r="AB13" s="120"/>
      <c r="AC13" s="120"/>
      <c r="AD13" s="120"/>
      <c r="AE13" s="120"/>
      <c r="AF13" s="120"/>
    </row>
    <row r="14" spans="1:32" ht="14.25" customHeight="1" x14ac:dyDescent="0.25">
      <c r="A14" s="38" t="s">
        <v>26</v>
      </c>
      <c r="B14" s="1"/>
      <c r="C14" s="1"/>
      <c r="D14" s="1"/>
      <c r="E14" s="1"/>
      <c r="F14" s="1"/>
      <c r="G14" s="1"/>
      <c r="H14" s="346"/>
      <c r="I14" s="326"/>
      <c r="J14" s="326"/>
      <c r="K14" s="327"/>
      <c r="W14" s="120"/>
      <c r="X14" s="120"/>
      <c r="Y14" s="120"/>
      <c r="Z14" s="120"/>
      <c r="AA14" s="120"/>
      <c r="AB14" s="120"/>
      <c r="AC14" s="120"/>
      <c r="AD14" s="120"/>
      <c r="AE14" s="120"/>
      <c r="AF14" s="120"/>
    </row>
    <row r="15" spans="1:32" ht="14.25" customHeight="1" x14ac:dyDescent="0.25">
      <c r="A15" s="434" t="s">
        <v>29</v>
      </c>
      <c r="B15" s="402"/>
      <c r="C15" s="402"/>
      <c r="D15" s="402"/>
      <c r="E15" s="402"/>
      <c r="F15" s="402"/>
      <c r="G15" s="402"/>
      <c r="H15" s="346"/>
      <c r="I15" s="326"/>
      <c r="J15" s="326"/>
      <c r="K15" s="327"/>
      <c r="W15" s="120"/>
      <c r="X15" s="120"/>
      <c r="Y15" s="120"/>
      <c r="Z15" s="120"/>
      <c r="AA15" s="120"/>
      <c r="AB15" s="120"/>
      <c r="AC15" s="120"/>
      <c r="AD15" s="120"/>
      <c r="AE15" s="120"/>
      <c r="AF15" s="120"/>
    </row>
    <row r="16" spans="1:32" ht="14.25" customHeight="1" x14ac:dyDescent="0.25">
      <c r="A16" s="37" t="s">
        <v>30</v>
      </c>
      <c r="B16" s="1"/>
      <c r="C16" s="1"/>
      <c r="D16" s="1"/>
      <c r="E16" s="1"/>
      <c r="F16" s="1"/>
      <c r="G16" s="1"/>
      <c r="H16" s="346"/>
      <c r="I16" s="326"/>
      <c r="J16" s="326"/>
      <c r="K16" s="327"/>
      <c r="W16" s="120"/>
      <c r="X16" s="120"/>
      <c r="Y16" s="120"/>
      <c r="Z16" s="120"/>
      <c r="AA16" s="120"/>
      <c r="AB16" s="120"/>
      <c r="AC16" s="120"/>
      <c r="AD16" s="120"/>
      <c r="AE16" s="120"/>
      <c r="AF16" s="120"/>
    </row>
    <row r="17" spans="1:32" ht="14.25" customHeight="1" x14ac:dyDescent="0.25">
      <c r="A17" s="37" t="s">
        <v>32</v>
      </c>
      <c r="B17" s="1"/>
      <c r="C17" s="1"/>
      <c r="D17" s="1"/>
      <c r="E17" s="1"/>
      <c r="F17" s="1"/>
      <c r="G17" s="1"/>
      <c r="H17" s="346"/>
      <c r="I17" s="326"/>
      <c r="J17" s="326"/>
      <c r="K17" s="327"/>
      <c r="W17" s="120"/>
      <c r="X17" s="120"/>
      <c r="Y17" s="120"/>
      <c r="Z17" s="120"/>
      <c r="AA17" s="120"/>
      <c r="AB17" s="120"/>
      <c r="AC17" s="120"/>
      <c r="AD17" s="120"/>
      <c r="AE17" s="120"/>
      <c r="AF17" s="120"/>
    </row>
    <row r="18" spans="1:32" ht="14.25" customHeight="1" x14ac:dyDescent="0.25">
      <c r="A18" s="41" t="s">
        <v>33</v>
      </c>
      <c r="B18" s="1"/>
      <c r="C18" s="1"/>
      <c r="D18" s="1"/>
      <c r="E18" s="1"/>
      <c r="F18" s="1"/>
      <c r="G18" s="1"/>
      <c r="H18" s="346"/>
      <c r="I18" s="326"/>
      <c r="J18" s="326"/>
      <c r="K18" s="327"/>
      <c r="W18" s="120"/>
      <c r="X18" s="120"/>
      <c r="Y18" s="120"/>
      <c r="Z18" s="120"/>
      <c r="AA18" s="120"/>
      <c r="AB18" s="120"/>
      <c r="AC18" s="120"/>
      <c r="AD18" s="120"/>
      <c r="AE18" s="120"/>
      <c r="AF18" s="120"/>
    </row>
    <row r="19" spans="1:32" ht="14.25" customHeight="1" x14ac:dyDescent="0.25">
      <c r="A19" s="163" t="s">
        <v>34</v>
      </c>
      <c r="B19" s="1"/>
      <c r="C19" s="1"/>
      <c r="D19" s="1"/>
      <c r="E19" s="1"/>
      <c r="F19" s="1"/>
      <c r="G19" s="1"/>
      <c r="H19" s="346"/>
      <c r="I19" s="326"/>
      <c r="J19" s="326"/>
      <c r="K19" s="327"/>
      <c r="W19" s="120"/>
      <c r="X19" s="120"/>
      <c r="Y19" s="120"/>
      <c r="Z19" s="120"/>
      <c r="AA19" s="120"/>
      <c r="AB19" s="120"/>
      <c r="AC19" s="120"/>
      <c r="AD19" s="120"/>
      <c r="AE19" s="120"/>
      <c r="AF19" s="120"/>
    </row>
    <row r="20" spans="1:32" ht="14.25" customHeight="1" x14ac:dyDescent="0.25">
      <c r="A20" s="37" t="s">
        <v>96</v>
      </c>
      <c r="B20" s="1"/>
      <c r="C20" s="1"/>
      <c r="D20" s="1"/>
      <c r="E20" s="1"/>
      <c r="F20" s="1"/>
      <c r="G20" s="1"/>
      <c r="H20" s="346"/>
      <c r="I20" s="326"/>
      <c r="J20" s="326"/>
      <c r="K20" s="327"/>
      <c r="W20" s="120"/>
      <c r="X20" s="120"/>
      <c r="Y20" s="120"/>
      <c r="Z20" s="120"/>
      <c r="AA20" s="120"/>
      <c r="AB20" s="120"/>
      <c r="AC20" s="120"/>
      <c r="AD20" s="120"/>
      <c r="AE20" s="120"/>
      <c r="AF20" s="120"/>
    </row>
    <row r="21" spans="1:32" x14ac:dyDescent="0.25">
      <c r="A21" s="37"/>
      <c r="B21" s="1"/>
      <c r="C21" s="1"/>
      <c r="D21" s="1"/>
      <c r="E21" s="1"/>
      <c r="F21" s="1"/>
      <c r="G21" s="1"/>
      <c r="H21" s="346"/>
      <c r="I21" s="326"/>
      <c r="J21" s="326"/>
      <c r="K21" s="327"/>
      <c r="W21" s="120"/>
      <c r="X21" s="120"/>
      <c r="Y21" s="120"/>
      <c r="Z21" s="120"/>
      <c r="AA21" s="120"/>
      <c r="AB21" s="120"/>
      <c r="AC21" s="120"/>
      <c r="AD21" s="120"/>
      <c r="AE21" s="120"/>
      <c r="AF21" s="120"/>
    </row>
    <row r="22" spans="1:32" x14ac:dyDescent="0.25">
      <c r="A22" s="37"/>
      <c r="B22" s="1"/>
      <c r="C22" s="1"/>
      <c r="D22" s="1"/>
      <c r="E22" s="1"/>
      <c r="F22" s="1"/>
      <c r="G22" s="1"/>
      <c r="H22" s="346"/>
      <c r="I22" s="326"/>
      <c r="J22" s="326"/>
      <c r="K22" s="327"/>
      <c r="W22" s="120"/>
      <c r="X22" s="120"/>
      <c r="Y22" s="120"/>
      <c r="Z22" s="120"/>
      <c r="AA22" s="120"/>
      <c r="AB22" s="120"/>
      <c r="AC22" s="120"/>
      <c r="AD22" s="120"/>
      <c r="AE22" s="120"/>
      <c r="AF22" s="120"/>
    </row>
    <row r="23" spans="1:32" x14ac:dyDescent="0.25">
      <c r="A23" s="37"/>
      <c r="B23" s="1"/>
      <c r="D23" s="1"/>
      <c r="E23" s="1"/>
      <c r="F23" s="1"/>
      <c r="G23" s="1"/>
      <c r="H23" s="346"/>
      <c r="I23" s="326"/>
      <c r="J23" s="326"/>
      <c r="K23" s="327"/>
      <c r="W23" s="120"/>
      <c r="X23" s="120"/>
      <c r="Y23" s="120"/>
      <c r="Z23" s="120"/>
      <c r="AA23" s="120"/>
      <c r="AB23" s="120"/>
      <c r="AC23" s="120"/>
      <c r="AD23" s="120"/>
      <c r="AE23" s="120"/>
      <c r="AF23" s="120"/>
    </row>
    <row r="24" spans="1:32" x14ac:dyDescent="0.25">
      <c r="A24" s="37"/>
      <c r="B24" s="1"/>
      <c r="C24" s="1"/>
      <c r="D24" s="1"/>
      <c r="E24" s="1"/>
      <c r="F24" s="1"/>
      <c r="G24" s="1"/>
      <c r="H24" s="346"/>
      <c r="I24" s="326"/>
      <c r="J24" s="326"/>
      <c r="K24" s="327"/>
      <c r="W24" s="120"/>
      <c r="X24" s="120"/>
      <c r="Y24" s="120"/>
      <c r="Z24" s="120"/>
      <c r="AA24" s="120"/>
      <c r="AB24" s="120"/>
      <c r="AC24" s="120"/>
      <c r="AD24" s="120"/>
      <c r="AE24" s="120"/>
      <c r="AF24" s="120"/>
    </row>
    <row r="25" spans="1:32" x14ac:dyDescent="0.25">
      <c r="A25" s="34"/>
      <c r="B25" s="12"/>
      <c r="C25" s="12"/>
      <c r="D25" s="12"/>
      <c r="E25" s="12"/>
      <c r="F25" s="12"/>
      <c r="G25" s="12"/>
      <c r="H25" s="346"/>
      <c r="I25" s="326"/>
      <c r="J25" s="326"/>
      <c r="K25" s="327"/>
      <c r="W25" s="120"/>
      <c r="X25" s="120"/>
      <c r="Y25" s="120"/>
      <c r="Z25" s="120"/>
      <c r="AA25" s="120"/>
      <c r="AB25" s="120"/>
      <c r="AC25" s="120"/>
      <c r="AD25" s="120"/>
      <c r="AE25" s="120"/>
      <c r="AF25" s="120"/>
    </row>
    <row r="26" spans="1:32" ht="15.75" thickBot="1" x14ac:dyDescent="0.3">
      <c r="A26" s="43"/>
      <c r="E26" s="481"/>
      <c r="F26" s="481"/>
      <c r="H26" s="120"/>
      <c r="I26" s="342"/>
      <c r="J26" s="343"/>
      <c r="K26" s="344"/>
      <c r="W26" s="120"/>
      <c r="X26" s="120"/>
      <c r="Y26" s="120"/>
      <c r="Z26" s="120"/>
      <c r="AA26" s="120"/>
      <c r="AB26" s="120"/>
      <c r="AC26" s="120"/>
      <c r="AD26" s="120"/>
      <c r="AE26" s="120"/>
      <c r="AF26" s="120"/>
    </row>
    <row r="27" spans="1:32" ht="25.5" customHeight="1" thickBot="1" x14ac:dyDescent="0.3">
      <c r="A27" s="116" t="s">
        <v>42</v>
      </c>
      <c r="B27" s="470" t="s">
        <v>82</v>
      </c>
      <c r="C27" s="470"/>
      <c r="D27" s="117" t="s">
        <v>97</v>
      </c>
      <c r="E27" s="117" t="s">
        <v>22</v>
      </c>
      <c r="F27" s="118" t="s">
        <v>45</v>
      </c>
      <c r="G27" s="1"/>
      <c r="H27" s="120"/>
      <c r="W27" s="120"/>
      <c r="X27" s="120"/>
      <c r="Y27" s="120"/>
      <c r="Z27" s="120"/>
      <c r="AA27" s="120"/>
      <c r="AB27" s="120"/>
      <c r="AC27" s="120"/>
      <c r="AD27" s="120"/>
      <c r="AE27" s="120"/>
      <c r="AF27" s="120"/>
    </row>
    <row r="28" spans="1:32" ht="15.75" x14ac:dyDescent="0.3">
      <c r="A28" s="133">
        <v>1</v>
      </c>
      <c r="B28" s="134">
        <v>0</v>
      </c>
      <c r="C28" s="134">
        <v>300000</v>
      </c>
      <c r="D28" s="135">
        <v>0</v>
      </c>
      <c r="E28" s="136">
        <v>0</v>
      </c>
      <c r="F28" s="137">
        <v>0</v>
      </c>
      <c r="G28" s="26"/>
      <c r="H28" s="328"/>
      <c r="I28" s="120"/>
      <c r="W28" s="120"/>
      <c r="X28" s="120"/>
      <c r="Y28" s="120"/>
      <c r="Z28" s="120"/>
      <c r="AA28" s="120"/>
      <c r="AB28" s="120"/>
      <c r="AC28" s="120"/>
      <c r="AD28" s="120"/>
      <c r="AE28" s="120"/>
      <c r="AF28" s="120"/>
    </row>
    <row r="29" spans="1:32" ht="15.75" x14ac:dyDescent="0.3">
      <c r="A29" s="109">
        <v>2</v>
      </c>
      <c r="B29" s="44">
        <f t="shared" ref="B29:B31" si="0">+C28+1-0.1</f>
        <v>300000.90000000002</v>
      </c>
      <c r="C29" s="44">
        <v>600000.1</v>
      </c>
      <c r="D29" s="107">
        <v>0</v>
      </c>
      <c r="E29" s="108">
        <v>0</v>
      </c>
      <c r="F29" s="110">
        <v>0.05</v>
      </c>
      <c r="G29" s="1"/>
      <c r="H29" s="120"/>
      <c r="I29" s="120"/>
      <c r="W29" s="120"/>
      <c r="X29" s="120"/>
      <c r="Y29" s="120"/>
      <c r="Z29" s="120"/>
      <c r="AA29" s="120"/>
      <c r="AB29" s="120"/>
      <c r="AC29" s="120"/>
      <c r="AD29" s="120"/>
      <c r="AE29" s="120"/>
      <c r="AF29" s="120"/>
    </row>
    <row r="30" spans="1:32" ht="15.75" x14ac:dyDescent="0.3">
      <c r="A30" s="109">
        <v>3</v>
      </c>
      <c r="B30" s="44">
        <f t="shared" si="0"/>
        <v>600001</v>
      </c>
      <c r="C30" s="44">
        <v>2000000.1</v>
      </c>
      <c r="D30" s="107">
        <v>0</v>
      </c>
      <c r="E30" s="108">
        <v>15000</v>
      </c>
      <c r="F30" s="110">
        <v>0.1</v>
      </c>
      <c r="G30" s="1"/>
      <c r="H30" s="120"/>
      <c r="I30" s="120"/>
      <c r="W30" s="120"/>
      <c r="X30" s="120"/>
      <c r="Y30" s="120"/>
      <c r="Z30" s="120"/>
      <c r="AA30" s="120"/>
      <c r="AB30" s="120"/>
      <c r="AC30" s="120"/>
      <c r="AD30" s="120"/>
      <c r="AE30" s="120"/>
      <c r="AF30" s="120"/>
    </row>
    <row r="31" spans="1:32" ht="15.75" x14ac:dyDescent="0.3">
      <c r="A31" s="109">
        <v>4</v>
      </c>
      <c r="B31" s="44">
        <f t="shared" si="0"/>
        <v>2000001</v>
      </c>
      <c r="C31" s="44">
        <v>0</v>
      </c>
      <c r="D31" s="107">
        <v>0</v>
      </c>
      <c r="E31" s="108">
        <v>155000</v>
      </c>
      <c r="F31" s="110">
        <v>0.25</v>
      </c>
      <c r="G31" s="1"/>
      <c r="H31" s="120"/>
      <c r="I31" s="120"/>
      <c r="W31" s="120"/>
      <c r="X31" s="120"/>
      <c r="Y31" s="120"/>
      <c r="Z31" s="120"/>
      <c r="AA31" s="120"/>
      <c r="AB31" s="120"/>
      <c r="AC31" s="120"/>
      <c r="AD31" s="120"/>
      <c r="AE31" s="120"/>
      <c r="AF31" s="120"/>
    </row>
    <row r="32" spans="1:32" ht="16.5" thickBot="1" x14ac:dyDescent="0.35">
      <c r="A32" s="111"/>
      <c r="B32" s="112"/>
      <c r="C32" s="112"/>
      <c r="D32" s="113"/>
      <c r="E32" s="114"/>
      <c r="F32" s="115"/>
      <c r="G32" s="1"/>
      <c r="H32" s="120"/>
      <c r="I32" s="120"/>
      <c r="W32" s="120"/>
      <c r="X32" s="120"/>
      <c r="Y32" s="120"/>
      <c r="Z32" s="120"/>
      <c r="AA32" s="120"/>
      <c r="AB32" s="120"/>
      <c r="AC32" s="120"/>
      <c r="AD32" s="120"/>
      <c r="AE32" s="120"/>
      <c r="AF32" s="120"/>
    </row>
    <row r="33" spans="1:7" s="120" customFormat="1" ht="15.75" x14ac:dyDescent="0.3">
      <c r="A33" s="329"/>
      <c r="B33" s="330"/>
      <c r="C33" s="330"/>
      <c r="D33" s="128"/>
      <c r="E33" s="30"/>
      <c r="F33" s="128"/>
      <c r="G33" s="1"/>
    </row>
    <row r="34" spans="1:7" s="120" customFormat="1" ht="15.75" hidden="1" x14ac:dyDescent="0.3">
      <c r="A34" s="331"/>
      <c r="B34" s="330"/>
      <c r="C34" s="330"/>
    </row>
    <row r="35" spans="1:7" s="120" customFormat="1" ht="15.75" hidden="1" x14ac:dyDescent="0.3">
      <c r="A35" s="331"/>
      <c r="B35" s="330" t="s">
        <v>92</v>
      </c>
      <c r="C35" s="330" t="s">
        <v>98</v>
      </c>
    </row>
    <row r="36" spans="1:7" s="120" customFormat="1" ht="15.75" hidden="1" x14ac:dyDescent="0.3">
      <c r="A36" s="331"/>
      <c r="B36" s="330" t="s">
        <v>99</v>
      </c>
      <c r="C36" s="332">
        <v>0.15</v>
      </c>
      <c r="D36" s="333"/>
    </row>
    <row r="37" spans="1:7" s="120" customFormat="1" ht="15.75" hidden="1" x14ac:dyDescent="0.3">
      <c r="A37" s="331"/>
      <c r="B37" s="330"/>
      <c r="C37" s="334"/>
    </row>
    <row r="38" spans="1:7" s="120" customFormat="1" ht="15.75" hidden="1" x14ac:dyDescent="0.3">
      <c r="A38" s="331"/>
      <c r="B38" s="330"/>
      <c r="C38" s="330"/>
    </row>
    <row r="39" spans="1:7" s="120" customFormat="1" hidden="1" x14ac:dyDescent="0.25">
      <c r="A39" s="120" t="s">
        <v>85</v>
      </c>
      <c r="C39" s="120" t="s">
        <v>86</v>
      </c>
    </row>
    <row r="40" spans="1:7" s="120" customFormat="1" hidden="1" x14ac:dyDescent="0.25">
      <c r="A40" s="120" t="s">
        <v>100</v>
      </c>
      <c r="C40" s="120" t="s">
        <v>87</v>
      </c>
    </row>
    <row r="41" spans="1:7" s="120" customFormat="1" hidden="1" x14ac:dyDescent="0.25">
      <c r="A41" s="120" t="s">
        <v>88</v>
      </c>
    </row>
    <row r="42" spans="1:7" s="120" customFormat="1" x14ac:dyDescent="0.25"/>
    <row r="43" spans="1:7" s="120" customFormat="1" x14ac:dyDescent="0.25"/>
    <row r="44" spans="1:7" s="120" customFormat="1" x14ac:dyDescent="0.25"/>
    <row r="45" spans="1:7" s="120" customFormat="1" x14ac:dyDescent="0.25"/>
    <row r="46" spans="1:7" s="120" customFormat="1" x14ac:dyDescent="0.25"/>
    <row r="47" spans="1:7" s="120" customFormat="1" x14ac:dyDescent="0.25"/>
    <row r="48" spans="1:7" s="120" customFormat="1" x14ac:dyDescent="0.25"/>
    <row r="49" s="120" customFormat="1" x14ac:dyDescent="0.25"/>
    <row r="50" s="120" customFormat="1" x14ac:dyDescent="0.25"/>
    <row r="51" s="120" customFormat="1" x14ac:dyDescent="0.25"/>
    <row r="52" s="120" customFormat="1" x14ac:dyDescent="0.25"/>
    <row r="53" s="120" customFormat="1" x14ac:dyDescent="0.25"/>
    <row r="54" s="120" customFormat="1" x14ac:dyDescent="0.25"/>
    <row r="55" s="120" customFormat="1" x14ac:dyDescent="0.25"/>
    <row r="56" s="120" customFormat="1" x14ac:dyDescent="0.25"/>
    <row r="57" s="120" customFormat="1" x14ac:dyDescent="0.25"/>
    <row r="58" s="120" customFormat="1" x14ac:dyDescent="0.25"/>
    <row r="59" s="120" customFormat="1" x14ac:dyDescent="0.25"/>
  </sheetData>
  <sheetProtection algorithmName="SHA-512" hashValue="2KyvJkgToLUnmjxSOrsoEwBKeDABOlBuKS/bDcjMvKdW+14+OE4tUtWnKc39y5vqH0AvvF2XTyOLYd03dO2pLQ==" saltValue="UcpR+VvgpaETwfYXaYAN8A==" spinCount="100000" sheet="1" selectLockedCells="1"/>
  <mergeCells count="11">
    <mergeCell ref="B27:C27"/>
    <mergeCell ref="A15:G15"/>
    <mergeCell ref="F10:H10"/>
    <mergeCell ref="F9:H9"/>
    <mergeCell ref="A4:I4"/>
    <mergeCell ref="A6:C6"/>
    <mergeCell ref="A7:C7"/>
    <mergeCell ref="B5:C5"/>
    <mergeCell ref="F8:H8"/>
    <mergeCell ref="E26:F26"/>
    <mergeCell ref="F11:H11"/>
  </mergeCells>
  <dataValidations xWindow="245" yWindow="529" count="2">
    <dataValidation type="list" allowBlank="1" showInputMessage="1" showErrorMessage="1" prompt="Select Payee Status" sqref="B5:C5" xr:uid="{14D6F26B-3893-45BC-9E15-E77CC78C73BC}">
      <formula1>$B$35:$B$36</formula1>
    </dataValidation>
    <dataValidation allowBlank="1" showInputMessage="1" showErrorMessage="1" prompt="Please Insert Annual Rent Amount here." sqref="A7:C7" xr:uid="{7BA52AE2-504A-4E12-A75F-EF3033B3F20C}"/>
  </dataValidations>
  <hyperlinks>
    <hyperlink ref="A18" r:id="rId1" xr:uid="{00000000-0004-0000-0100-000000000000}"/>
    <hyperlink ref="A19" r:id="rId2" xr:uid="{FAEDF5BC-9E55-45EA-9B1F-C20BA890AC48}"/>
  </hyperlinks>
  <printOptions horizontalCentered="1"/>
  <pageMargins left="0.7" right="0.7" top="0.75" bottom="0.75" header="0.3" footer="0.3"/>
  <pageSetup scale="85" orientation="landscape"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07B23-4BC8-432E-A80D-010A76CEF23B}">
  <sheetPr>
    <tabColor theme="3" tint="-0.249977111117893"/>
    <pageSetUpPr fitToPage="1"/>
  </sheetPr>
  <dimension ref="A1:V46"/>
  <sheetViews>
    <sheetView zoomScale="80" zoomScaleNormal="80" workbookViewId="0">
      <selection activeCell="B7" sqref="B7"/>
    </sheetView>
  </sheetViews>
  <sheetFormatPr defaultRowHeight="15" x14ac:dyDescent="0.25"/>
  <cols>
    <col min="1" max="1" width="15.7109375" style="1" customWidth="1"/>
    <col min="2" max="2" width="31" style="1" customWidth="1"/>
    <col min="3" max="3" width="14.85546875" style="1" customWidth="1"/>
    <col min="4" max="4" width="18.7109375" style="1" customWidth="1"/>
    <col min="5" max="5" width="11.140625" style="1" customWidth="1"/>
    <col min="6" max="13" width="9.140625" style="1"/>
    <col min="14" max="15" width="0" style="1" hidden="1" customWidth="1"/>
    <col min="16" max="18" width="9.140625" style="1" hidden="1" customWidth="1"/>
    <col min="19" max="21" width="25.85546875" style="1" hidden="1" customWidth="1"/>
    <col min="22" max="22" width="9.140625" style="1" hidden="1" customWidth="1"/>
    <col min="23" max="32" width="9.140625" style="1" customWidth="1"/>
    <col min="33" max="16384" width="9.140625" style="1"/>
  </cols>
  <sheetData>
    <row r="1" spans="1:21" ht="15.75" x14ac:dyDescent="0.25">
      <c r="A1" s="236" t="s">
        <v>0</v>
      </c>
      <c r="B1" s="237"/>
      <c r="C1" s="237"/>
      <c r="D1" s="237"/>
      <c r="E1" s="237"/>
      <c r="F1" s="237"/>
      <c r="G1" s="237"/>
      <c r="H1" s="237"/>
      <c r="I1" s="237"/>
      <c r="J1" s="237"/>
      <c r="K1" s="237"/>
      <c r="L1" s="238"/>
    </row>
    <row r="2" spans="1:21" ht="15.75" x14ac:dyDescent="0.25">
      <c r="A2" s="236" t="s">
        <v>1</v>
      </c>
      <c r="B2" s="237"/>
      <c r="C2" s="237"/>
      <c r="D2" s="237"/>
      <c r="E2" s="237"/>
      <c r="F2" s="237"/>
      <c r="G2" s="237"/>
      <c r="H2" s="237"/>
      <c r="I2" s="237"/>
      <c r="J2" s="237"/>
      <c r="K2" s="237"/>
      <c r="L2" s="238"/>
    </row>
    <row r="3" spans="1:21" ht="15.75" x14ac:dyDescent="0.25">
      <c r="A3" s="239" t="s">
        <v>101</v>
      </c>
      <c r="B3" s="240"/>
      <c r="C3" s="240"/>
      <c r="D3" s="240"/>
      <c r="E3" s="240"/>
      <c r="F3" s="240"/>
      <c r="G3" s="240"/>
      <c r="H3" s="240"/>
      <c r="I3" s="240"/>
      <c r="J3" s="240"/>
      <c r="K3" s="240"/>
      <c r="L3" s="241"/>
    </row>
    <row r="4" spans="1:21" ht="15.75" x14ac:dyDescent="0.25">
      <c r="A4" s="36"/>
      <c r="B4" s="2"/>
      <c r="C4" s="2"/>
      <c r="D4" s="2"/>
      <c r="E4" s="2"/>
      <c r="F4" s="208"/>
      <c r="G4" s="209"/>
      <c r="H4" s="209"/>
      <c r="I4" s="209"/>
      <c r="J4" s="209"/>
      <c r="K4" s="209"/>
      <c r="L4" s="210"/>
    </row>
    <row r="5" spans="1:21" x14ac:dyDescent="0.25">
      <c r="A5" s="37"/>
      <c r="F5" s="211" t="s">
        <v>50</v>
      </c>
      <c r="L5" s="31"/>
    </row>
    <row r="6" spans="1:21" ht="34.5" customHeight="1" x14ac:dyDescent="0.25">
      <c r="A6" s="37"/>
      <c r="B6" s="242" t="s">
        <v>60</v>
      </c>
      <c r="C6" s="243" t="s">
        <v>4</v>
      </c>
      <c r="D6" s="242" t="s">
        <v>5</v>
      </c>
      <c r="F6" s="431" t="s">
        <v>102</v>
      </c>
      <c r="G6" s="432"/>
      <c r="H6" s="432"/>
      <c r="I6" s="432"/>
      <c r="J6" s="432"/>
      <c r="K6" s="432"/>
      <c r="L6" s="433"/>
      <c r="S6" s="3" t="s">
        <v>9</v>
      </c>
      <c r="T6" s="4" t="s">
        <v>4</v>
      </c>
      <c r="U6" s="3" t="s">
        <v>5</v>
      </c>
    </row>
    <row r="7" spans="1:21" x14ac:dyDescent="0.25">
      <c r="A7" s="38"/>
      <c r="B7" s="244">
        <f>'SALARY TAX-2022-23'!D11</f>
        <v>8200000</v>
      </c>
      <c r="C7" s="245">
        <v>1</v>
      </c>
      <c r="D7" s="7">
        <f>+B7*C7</f>
        <v>8200000</v>
      </c>
      <c r="F7" s="431"/>
      <c r="G7" s="432"/>
      <c r="H7" s="432"/>
      <c r="I7" s="432"/>
      <c r="J7" s="432"/>
      <c r="K7" s="432"/>
      <c r="L7" s="433"/>
      <c r="R7" s="1" t="s">
        <v>12</v>
      </c>
      <c r="S7" s="6">
        <f>B7</f>
        <v>8200000</v>
      </c>
      <c r="T7" s="7">
        <v>12</v>
      </c>
      <c r="U7" s="7">
        <f>+S7*T7</f>
        <v>98400000</v>
      </c>
    </row>
    <row r="8" spans="1:21" ht="17.25" customHeight="1" x14ac:dyDescent="0.25">
      <c r="A8" s="215" t="s">
        <v>52</v>
      </c>
      <c r="B8" s="244">
        <v>0</v>
      </c>
      <c r="C8" s="8">
        <f>IF(B8&gt;0,12-C7,12-C7)</f>
        <v>11</v>
      </c>
      <c r="D8" s="8">
        <f>+B8*C8</f>
        <v>0</v>
      </c>
      <c r="F8" s="431" t="s">
        <v>62</v>
      </c>
      <c r="G8" s="432"/>
      <c r="H8" s="432"/>
      <c r="I8" s="432"/>
      <c r="J8" s="432"/>
      <c r="K8" s="432"/>
      <c r="L8" s="433"/>
      <c r="R8" s="417" t="s">
        <v>15</v>
      </c>
      <c r="S8" s="6"/>
      <c r="T8" s="8"/>
      <c r="U8" s="7"/>
    </row>
    <row r="9" spans="1:21" x14ac:dyDescent="0.25">
      <c r="A9" s="53"/>
      <c r="B9" s="420"/>
      <c r="C9" s="421"/>
      <c r="D9" s="422"/>
      <c r="F9" s="431"/>
      <c r="G9" s="432"/>
      <c r="H9" s="432"/>
      <c r="I9" s="432"/>
      <c r="J9" s="432"/>
      <c r="K9" s="432"/>
      <c r="L9" s="433"/>
      <c r="R9" s="417"/>
      <c r="S9" s="420"/>
      <c r="T9" s="421"/>
      <c r="U9" s="422"/>
    </row>
    <row r="10" spans="1:21" ht="23.25" customHeight="1" x14ac:dyDescent="0.25">
      <c r="A10" s="37"/>
      <c r="B10" s="246"/>
      <c r="C10" s="246">
        <f>SUM(C7:C9)</f>
        <v>12</v>
      </c>
      <c r="D10" s="246">
        <f>SUM(D7:D9)</f>
        <v>8200000</v>
      </c>
      <c r="F10" s="431"/>
      <c r="G10" s="432"/>
      <c r="H10" s="432"/>
      <c r="I10" s="432"/>
      <c r="J10" s="432"/>
      <c r="K10" s="432"/>
      <c r="L10" s="433"/>
      <c r="S10" s="9"/>
      <c r="T10" s="9">
        <f>SUM(T7:T9)</f>
        <v>12</v>
      </c>
      <c r="U10" s="9">
        <f>SUM(U7:U9)</f>
        <v>98400000</v>
      </c>
    </row>
    <row r="11" spans="1:21" x14ac:dyDescent="0.25">
      <c r="A11" s="37"/>
      <c r="F11" s="216"/>
      <c r="G11" s="27"/>
      <c r="H11" s="27"/>
      <c r="I11" s="27"/>
      <c r="J11" s="27"/>
      <c r="K11" s="27"/>
      <c r="L11" s="32"/>
    </row>
    <row r="12" spans="1:21" x14ac:dyDescent="0.25">
      <c r="A12" s="37"/>
      <c r="B12" s="10" t="s">
        <v>20</v>
      </c>
      <c r="C12" s="11"/>
      <c r="D12" s="11"/>
      <c r="F12" s="217" t="s">
        <v>63</v>
      </c>
      <c r="G12" s="28"/>
      <c r="H12" s="28"/>
      <c r="I12" s="28"/>
      <c r="J12" s="28"/>
      <c r="K12" s="28"/>
      <c r="L12" s="33"/>
      <c r="S12" s="10" t="s">
        <v>21</v>
      </c>
      <c r="T12" s="11"/>
      <c r="U12" s="11"/>
    </row>
    <row r="13" spans="1:21" x14ac:dyDescent="0.25">
      <c r="A13" s="37"/>
      <c r="B13" s="5" t="s">
        <v>22</v>
      </c>
      <c r="D13" s="29">
        <f>VLOOKUP(D10,$B$35:$E$46,3)</f>
        <v>1422000</v>
      </c>
      <c r="F13" s="34"/>
      <c r="G13" s="12"/>
      <c r="H13" s="12"/>
      <c r="I13" s="12"/>
      <c r="J13" s="12"/>
      <c r="K13" s="12"/>
      <c r="L13" s="35"/>
      <c r="S13" s="5" t="s">
        <v>22</v>
      </c>
      <c r="U13" s="13">
        <f>VLOOKUP(U10,$B$35:$E$46,3)</f>
        <v>1422000</v>
      </c>
    </row>
    <row r="14" spans="1:21" x14ac:dyDescent="0.25">
      <c r="A14" s="37"/>
      <c r="B14" s="1" t="s">
        <v>23</v>
      </c>
      <c r="C14" s="30">
        <f>IF($D$10&gt;$B$46,$C$45,IF(ISNA(VLOOKUP($D$10,$C$35:$C$46,1)),0,VLOOKUP($D$10,$C$35:$C$46,1)))</f>
        <v>7000000.0999999996</v>
      </c>
      <c r="D14" s="30"/>
      <c r="F14" s="42" t="s">
        <v>24</v>
      </c>
      <c r="G14" s="39"/>
      <c r="H14" s="39"/>
      <c r="I14" s="39"/>
      <c r="J14" s="39"/>
      <c r="K14" s="39"/>
      <c r="L14" s="40"/>
      <c r="S14" s="1" t="s">
        <v>23</v>
      </c>
      <c r="T14" s="14">
        <f>IF(U10&gt;$B$46,$C$45,IF(ISNA(VLOOKUP(U10,$C$35:$C$46,1)),0,VLOOKUP(U10,$C$35:$C$46,1)))</f>
        <v>7000000.0999999996</v>
      </c>
      <c r="U14" s="14"/>
    </row>
    <row r="15" spans="1:21" ht="31.5" customHeight="1" x14ac:dyDescent="0.25">
      <c r="A15" s="37"/>
      <c r="B15" s="15" t="s">
        <v>27</v>
      </c>
      <c r="C15" s="16">
        <f>+$D$10-$C$14</f>
        <v>1199999.9000000004</v>
      </c>
      <c r="F15" s="38" t="s">
        <v>26</v>
      </c>
      <c r="L15" s="31"/>
      <c r="S15" s="15" t="s">
        <v>27</v>
      </c>
      <c r="T15" s="16">
        <f>+U10-T14</f>
        <v>91399999.900000006</v>
      </c>
    </row>
    <row r="16" spans="1:21" ht="15" customHeight="1" x14ac:dyDescent="0.25">
      <c r="A16" s="37"/>
      <c r="B16" s="5" t="s">
        <v>28</v>
      </c>
      <c r="C16" s="232">
        <f>IF($D$10&gt;$C$14,VLOOKUP($D$10,$B$35:$E$46,4))</f>
        <v>0.3</v>
      </c>
      <c r="D16" s="29">
        <f>ROUND(C15*C16,0)</f>
        <v>360000</v>
      </c>
      <c r="F16" s="434" t="s">
        <v>29</v>
      </c>
      <c r="G16" s="402"/>
      <c r="H16" s="402"/>
      <c r="I16" s="402"/>
      <c r="J16" s="402"/>
      <c r="K16" s="402"/>
      <c r="L16" s="403"/>
      <c r="S16" s="5" t="s">
        <v>28</v>
      </c>
      <c r="T16" s="218">
        <f>IF(U10&gt;T14,VLOOKUP(U10,$B$35:$E$46,4))</f>
        <v>0.3</v>
      </c>
      <c r="U16" s="13">
        <f>ROUND(T15*T16,0)</f>
        <v>27420000</v>
      </c>
    </row>
    <row r="17" spans="1:21" ht="15.75" thickBot="1" x14ac:dyDescent="0.3">
      <c r="A17" s="37"/>
      <c r="F17" s="37" t="s">
        <v>30</v>
      </c>
      <c r="L17" s="31"/>
    </row>
    <row r="18" spans="1:21" ht="15.75" thickBot="1" x14ac:dyDescent="0.3">
      <c r="A18" s="37"/>
      <c r="B18" s="5" t="s">
        <v>31</v>
      </c>
      <c r="D18" s="235">
        <f>+D13+D16</f>
        <v>1782000</v>
      </c>
      <c r="F18" s="37" t="s">
        <v>32</v>
      </c>
      <c r="L18" s="31"/>
      <c r="S18" s="5" t="s">
        <v>31</v>
      </c>
      <c r="U18" s="18">
        <f>+U13+U16</f>
        <v>28842000</v>
      </c>
    </row>
    <row r="19" spans="1:21" x14ac:dyDescent="0.25">
      <c r="A19" s="37"/>
      <c r="B19" s="19"/>
      <c r="D19" s="247"/>
      <c r="F19" s="41" t="s">
        <v>33</v>
      </c>
      <c r="L19" s="31"/>
      <c r="S19" s="19"/>
      <c r="U19" s="247"/>
    </row>
    <row r="20" spans="1:21" x14ac:dyDescent="0.25">
      <c r="A20" s="37"/>
      <c r="F20" s="37"/>
      <c r="L20" s="31"/>
    </row>
    <row r="21" spans="1:21" x14ac:dyDescent="0.25">
      <c r="A21" s="37"/>
      <c r="B21" s="10" t="s">
        <v>35</v>
      </c>
      <c r="C21" s="11"/>
      <c r="D21" s="11"/>
      <c r="F21" s="37"/>
      <c r="L21" s="31"/>
    </row>
    <row r="22" spans="1:21" x14ac:dyDescent="0.25">
      <c r="A22" s="37"/>
      <c r="B22" s="1" t="s">
        <v>53</v>
      </c>
      <c r="D22" s="16">
        <f>U18</f>
        <v>28842000</v>
      </c>
      <c r="F22" s="37" t="s">
        <v>96</v>
      </c>
      <c r="L22" s="31"/>
    </row>
    <row r="23" spans="1:21" x14ac:dyDescent="0.25">
      <c r="A23" s="37"/>
      <c r="B23" s="1" t="s">
        <v>54</v>
      </c>
      <c r="D23" s="16">
        <f>D18</f>
        <v>1782000</v>
      </c>
      <c r="F23" s="37"/>
      <c r="L23" s="31"/>
    </row>
    <row r="24" spans="1:21" ht="15.75" thickBot="1" x14ac:dyDescent="0.3">
      <c r="A24" s="37"/>
      <c r="B24" s="1" t="s">
        <v>55</v>
      </c>
      <c r="D24" s="16">
        <f>ROUND(IF(C8&gt;0,(D22/12*$C$7),0),0)</f>
        <v>2403500</v>
      </c>
      <c r="F24" s="37"/>
      <c r="L24" s="31"/>
    </row>
    <row r="25" spans="1:21" ht="15.75" thickBot="1" x14ac:dyDescent="0.3">
      <c r="A25" s="37"/>
      <c r="B25" s="1" t="s">
        <v>56</v>
      </c>
      <c r="D25" s="18">
        <f>+D23-D24</f>
        <v>-621500</v>
      </c>
      <c r="F25" s="37"/>
      <c r="H25" s="189" t="s">
        <v>66</v>
      </c>
      <c r="L25" s="31"/>
    </row>
    <row r="26" spans="1:21" ht="15.75" thickBot="1" x14ac:dyDescent="0.3">
      <c r="A26" s="37"/>
      <c r="B26" s="5" t="s">
        <v>57</v>
      </c>
      <c r="D26" s="248">
        <f>ROUND(D25/$C$10,0)</f>
        <v>-51792</v>
      </c>
      <c r="F26" s="37"/>
      <c r="L26" s="31"/>
    </row>
    <row r="27" spans="1:21" x14ac:dyDescent="0.25">
      <c r="A27" s="34"/>
      <c r="B27" s="12"/>
      <c r="C27" s="12"/>
      <c r="D27" s="12"/>
      <c r="E27" s="12"/>
      <c r="F27" s="34"/>
      <c r="G27" s="12"/>
      <c r="H27" s="12"/>
      <c r="I27" s="12"/>
      <c r="J27" s="12"/>
      <c r="K27" s="12"/>
      <c r="L27" s="35"/>
    </row>
    <row r="32" spans="1:21" ht="15" customHeight="1" x14ac:dyDescent="0.25">
      <c r="A32" s="484" t="s">
        <v>48</v>
      </c>
      <c r="B32" s="485"/>
      <c r="C32" s="485"/>
      <c r="D32" s="485"/>
      <c r="E32" s="486"/>
    </row>
    <row r="33" spans="1:13" x14ac:dyDescent="0.25">
      <c r="A33" s="484" t="s">
        <v>103</v>
      </c>
      <c r="B33" s="485"/>
      <c r="C33" s="485"/>
      <c r="D33" s="485"/>
      <c r="E33" s="486"/>
    </row>
    <row r="34" spans="1:13" s="20" customFormat="1" x14ac:dyDescent="0.25">
      <c r="A34" s="21" t="s">
        <v>42</v>
      </c>
      <c r="B34" s="22" t="s">
        <v>43</v>
      </c>
      <c r="C34" s="22" t="s">
        <v>44</v>
      </c>
      <c r="D34" s="22" t="s">
        <v>22</v>
      </c>
      <c r="E34" s="22" t="s">
        <v>45</v>
      </c>
      <c r="F34" s="1"/>
      <c r="G34" s="1"/>
      <c r="H34" s="1"/>
    </row>
    <row r="35" spans="1:13" s="20" customFormat="1" ht="15.75" x14ac:dyDescent="0.3">
      <c r="A35" s="23">
        <v>1</v>
      </c>
      <c r="B35" s="24">
        <v>0</v>
      </c>
      <c r="C35" s="24">
        <v>400000</v>
      </c>
      <c r="D35" s="8">
        <v>0</v>
      </c>
      <c r="E35" s="25">
        <v>0</v>
      </c>
      <c r="F35" s="1"/>
      <c r="G35" s="26"/>
      <c r="H35" s="26"/>
    </row>
    <row r="36" spans="1:13" s="20" customFormat="1" ht="15.75" x14ac:dyDescent="0.3">
      <c r="A36" s="23">
        <v>2</v>
      </c>
      <c r="B36" s="24">
        <f>+C35+1</f>
        <v>400001</v>
      </c>
      <c r="C36" s="24">
        <v>500000.1</v>
      </c>
      <c r="D36" s="8">
        <v>0</v>
      </c>
      <c r="E36" s="25">
        <v>0.02</v>
      </c>
      <c r="F36" s="1"/>
      <c r="G36" s="1"/>
      <c r="H36" s="1"/>
    </row>
    <row r="37" spans="1:13" s="20" customFormat="1" ht="15.75" x14ac:dyDescent="0.3">
      <c r="A37" s="23">
        <v>3</v>
      </c>
      <c r="B37" s="24">
        <f>+C36+1</f>
        <v>500001.1</v>
      </c>
      <c r="C37" s="24">
        <v>750000.1</v>
      </c>
      <c r="D37" s="8">
        <v>2000</v>
      </c>
      <c r="E37" s="25">
        <v>0.05</v>
      </c>
      <c r="F37" s="1"/>
      <c r="G37" s="1"/>
      <c r="H37" s="1"/>
    </row>
    <row r="38" spans="1:13" s="20" customFormat="1" ht="15.75" x14ac:dyDescent="0.3">
      <c r="A38" s="23">
        <v>4</v>
      </c>
      <c r="B38" s="24">
        <f>+C37+1</f>
        <v>750001.1</v>
      </c>
      <c r="C38" s="24">
        <v>1400000.1</v>
      </c>
      <c r="D38" s="8">
        <v>14500</v>
      </c>
      <c r="E38" s="25">
        <v>0.1</v>
      </c>
      <c r="F38" s="1"/>
      <c r="G38" s="1"/>
      <c r="H38" s="1"/>
    </row>
    <row r="39" spans="1:13" s="20" customFormat="1" ht="15.75" x14ac:dyDescent="0.3">
      <c r="A39" s="23">
        <v>5</v>
      </c>
      <c r="B39" s="24">
        <f>+C38+1</f>
        <v>1400001.1</v>
      </c>
      <c r="C39" s="24">
        <v>1500000.1</v>
      </c>
      <c r="D39" s="8">
        <v>79500</v>
      </c>
      <c r="E39" s="25">
        <v>0.125</v>
      </c>
      <c r="F39" s="1"/>
      <c r="G39" s="1"/>
      <c r="H39" s="1"/>
    </row>
    <row r="40" spans="1:13" s="20" customFormat="1" ht="15.75" x14ac:dyDescent="0.3">
      <c r="A40" s="23">
        <v>6</v>
      </c>
      <c r="B40" s="24">
        <f>+C39+1</f>
        <v>1500001.1</v>
      </c>
      <c r="C40" s="24">
        <v>1800000.1</v>
      </c>
      <c r="D40" s="8">
        <v>92000</v>
      </c>
      <c r="E40" s="25">
        <v>0.15</v>
      </c>
      <c r="F40" s="1"/>
      <c r="G40" s="1"/>
      <c r="H40" s="1"/>
    </row>
    <row r="41" spans="1:13" s="20" customFormat="1" ht="15.75" x14ac:dyDescent="0.3">
      <c r="A41" s="23">
        <v>7</v>
      </c>
      <c r="B41" s="24">
        <f>C40+1</f>
        <v>1800001.1</v>
      </c>
      <c r="C41" s="24">
        <v>2500000.1</v>
      </c>
      <c r="D41" s="8">
        <v>137000</v>
      </c>
      <c r="E41" s="25">
        <v>0.17499999999999999</v>
      </c>
      <c r="F41" s="1"/>
      <c r="G41" s="1"/>
      <c r="H41" s="1"/>
    </row>
    <row r="42" spans="1:13" s="20" customFormat="1" ht="15.75" x14ac:dyDescent="0.3">
      <c r="A42" s="23">
        <v>8</v>
      </c>
      <c r="B42" s="24">
        <f>+C41+1</f>
        <v>2500001.1</v>
      </c>
      <c r="C42" s="24">
        <v>3000000.1</v>
      </c>
      <c r="D42" s="8">
        <v>259500</v>
      </c>
      <c r="E42" s="25">
        <v>0.2</v>
      </c>
      <c r="F42" s="1"/>
      <c r="G42" s="1"/>
      <c r="H42" s="1"/>
    </row>
    <row r="43" spans="1:13" s="20" customFormat="1" ht="15.75" x14ac:dyDescent="0.3">
      <c r="A43" s="23">
        <v>9</v>
      </c>
      <c r="B43" s="24">
        <f t="shared" ref="B43:B45" si="0">+C42+1</f>
        <v>3000001.1</v>
      </c>
      <c r="C43" s="24">
        <v>3500000.1</v>
      </c>
      <c r="D43" s="8">
        <v>359500</v>
      </c>
      <c r="E43" s="25">
        <v>0.22500000000000001</v>
      </c>
      <c r="F43" s="1"/>
      <c r="G43" s="1"/>
      <c r="H43" s="1"/>
    </row>
    <row r="44" spans="1:13" s="20" customFormat="1" ht="15.75" x14ac:dyDescent="0.3">
      <c r="A44" s="23">
        <v>10</v>
      </c>
      <c r="B44" s="24">
        <f t="shared" si="0"/>
        <v>3500001.1</v>
      </c>
      <c r="C44" s="24">
        <v>4000000.1</v>
      </c>
      <c r="D44" s="8">
        <v>472000</v>
      </c>
      <c r="E44" s="25">
        <v>0.25</v>
      </c>
      <c r="F44" s="1"/>
      <c r="G44" s="1"/>
      <c r="H44" s="1"/>
      <c r="I44" s="1"/>
      <c r="J44" s="1"/>
      <c r="K44" s="1"/>
      <c r="L44" s="1"/>
      <c r="M44" s="1"/>
    </row>
    <row r="45" spans="1:13" s="20" customFormat="1" ht="15.75" x14ac:dyDescent="0.3">
      <c r="A45" s="23">
        <v>11</v>
      </c>
      <c r="B45" s="24">
        <f t="shared" si="0"/>
        <v>4000001.1</v>
      </c>
      <c r="C45" s="24">
        <v>7000000.0999999996</v>
      </c>
      <c r="D45" s="8">
        <v>597000</v>
      </c>
      <c r="E45" s="25">
        <v>0.27500000000000002</v>
      </c>
      <c r="F45" s="1"/>
      <c r="G45" s="1"/>
      <c r="H45" s="1"/>
      <c r="I45" s="1"/>
      <c r="J45" s="1"/>
      <c r="K45" s="1"/>
      <c r="L45" s="1"/>
      <c r="M45" s="1"/>
    </row>
    <row r="46" spans="1:13" s="20" customFormat="1" ht="15.75" x14ac:dyDescent="0.3">
      <c r="A46" s="23">
        <v>12</v>
      </c>
      <c r="B46" s="24">
        <f>+C45+1</f>
        <v>7000001.0999999996</v>
      </c>
      <c r="C46" s="24">
        <v>0</v>
      </c>
      <c r="D46" s="8">
        <v>1422000</v>
      </c>
      <c r="E46" s="25">
        <v>0.3</v>
      </c>
      <c r="F46" s="1"/>
      <c r="G46" s="1"/>
      <c r="H46" s="1"/>
      <c r="I46" s="1"/>
      <c r="J46" s="1"/>
      <c r="K46" s="1"/>
      <c r="L46" s="1"/>
      <c r="M46" s="1"/>
    </row>
  </sheetData>
  <sheetProtection algorithmName="SHA-512" hashValue="HOyeHZvLwabPlqgBTxkC+xjn8RlSvIx0V0dWxBF9U8cA5w7G/+SMoZfSOUAf9eXm1FqH/Stu2HSeo3/hiWuCLw==" saltValue="PZihglcXcZH9uFCbpj51EA==" spinCount="100000" sheet="1" selectLockedCells="1"/>
  <mergeCells count="8">
    <mergeCell ref="S9:U9"/>
    <mergeCell ref="F16:L16"/>
    <mergeCell ref="A32:E32"/>
    <mergeCell ref="A33:E33"/>
    <mergeCell ref="F6:L7"/>
    <mergeCell ref="F8:L10"/>
    <mergeCell ref="R8:R9"/>
    <mergeCell ref="B9:D9"/>
  </mergeCells>
  <dataValidations count="5">
    <dataValidation allowBlank="1" showInputMessage="1" showErrorMessage="1" promptTitle="FinanTax Consulting:" prompt="use this row if there is any salary increament during the period. Insert new salary after increament and remaining months." sqref="A8:A9" xr:uid="{969B8C4F-EE0F-4940-8C1A-9871FF10B09C}"/>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T8" xr:uid="{DF9C23C7-6D58-4B12-A05B-7738100EABFD}"/>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C7 T7" xr:uid="{D1A0DC00-AFB2-4885-BB1F-3E7B48F9B4F4}"/>
    <dataValidation allowBlank="1" showInputMessage="1" showErrorMessage="1" promptTitle="FinanTax Consulting:" prompt="Insert Monthly Salary, Including all benefits." sqref="A7 R7" xr:uid="{17540A1D-DA67-4582-A95F-C517F9E69B11}"/>
    <dataValidation allowBlank="1" showInputMessage="1" showErrorMessage="1" promptTitle="FinanTax Consulting:" prompt="use this row if there is any salary review during the period. Insert new salary after review and remaining months." sqref="R8" xr:uid="{F5BE728C-3A3D-4259-BAF0-35C1201A10C4}"/>
  </dataValidations>
  <hyperlinks>
    <hyperlink ref="F19" r:id="rId1" xr:uid="{287EED79-719C-4DDE-A2A8-3D880DAA4CD8}"/>
    <hyperlink ref="H25" r:id="rId2" xr:uid="{CEBB018C-D490-47C4-B2B8-302D3CF4B04C}"/>
  </hyperlinks>
  <printOptions horizontalCentered="1"/>
  <pageMargins left="0.5" right="0.23" top="0.99" bottom="0.75" header="0.3" footer="0.3"/>
  <pageSetup scale="60"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AC181"/>
  <sheetViews>
    <sheetView view="pageBreakPreview" topLeftCell="B1" zoomScale="90" zoomScaleNormal="80" zoomScaleSheetLayoutView="90" workbookViewId="0">
      <pane ySplit="6" topLeftCell="A38" activePane="bottomLeft" state="frozen"/>
      <selection activeCell="A6" sqref="A6:C6"/>
      <selection pane="bottomLeft" activeCell="E46" sqref="E46:F46"/>
    </sheetView>
  </sheetViews>
  <sheetFormatPr defaultRowHeight="15" x14ac:dyDescent="0.25"/>
  <cols>
    <col min="1" max="1" width="9.140625" style="120"/>
    <col min="2" max="2" width="11.7109375" style="172" customWidth="1"/>
    <col min="3" max="3" width="20" style="162" customWidth="1"/>
    <col min="4" max="4" width="96.42578125" style="147" customWidth="1"/>
    <col min="5" max="5" width="16.42578125" style="160" bestFit="1" customWidth="1"/>
    <col min="6" max="6" width="19.140625" style="160" customWidth="1"/>
    <col min="7" max="7" width="21.140625" style="139" customWidth="1"/>
    <col min="8" max="29" width="9.140625" style="120"/>
  </cols>
  <sheetData>
    <row r="1" spans="1:29" ht="27" customHeight="1" x14ac:dyDescent="0.25">
      <c r="B1" s="529" t="s">
        <v>104</v>
      </c>
      <c r="C1" s="529"/>
      <c r="D1" s="529"/>
      <c r="E1" s="529"/>
      <c r="F1" s="529"/>
    </row>
    <row r="2" spans="1:29" ht="21.75" customHeight="1" x14ac:dyDescent="0.25">
      <c r="B2" s="530" t="s">
        <v>383</v>
      </c>
      <c r="C2" s="530"/>
      <c r="D2" s="530"/>
      <c r="E2" s="530"/>
      <c r="F2" s="530"/>
      <c r="G2" s="174"/>
    </row>
    <row r="3" spans="1:29" ht="22.5" customHeight="1" x14ac:dyDescent="0.25">
      <c r="B3" s="178"/>
      <c r="C3" s="178"/>
      <c r="D3" s="310" t="s">
        <v>105</v>
      </c>
      <c r="E3" s="178"/>
      <c r="F3" s="178"/>
      <c r="G3" s="174"/>
    </row>
    <row r="4" spans="1:29" s="120" customFormat="1" ht="15.75" x14ac:dyDescent="0.25">
      <c r="B4" s="532" t="s">
        <v>33</v>
      </c>
      <c r="C4" s="533"/>
      <c r="D4" s="533"/>
      <c r="E4" s="533"/>
      <c r="F4" s="533"/>
      <c r="G4" s="533"/>
    </row>
    <row r="5" spans="1:29" s="120" customFormat="1" ht="5.25" customHeight="1" x14ac:dyDescent="0.25">
      <c r="B5" s="252"/>
      <c r="C5" s="253"/>
      <c r="D5" s="253"/>
      <c r="E5" s="253"/>
      <c r="F5" s="253"/>
      <c r="G5" s="253"/>
    </row>
    <row r="6" spans="1:29" s="180" customFormat="1" ht="26.25" customHeight="1" x14ac:dyDescent="0.25">
      <c r="A6" s="179"/>
      <c r="B6" s="255" t="s">
        <v>106</v>
      </c>
      <c r="C6" s="255" t="s">
        <v>107</v>
      </c>
      <c r="D6" s="256" t="s">
        <v>108</v>
      </c>
      <c r="E6" s="531" t="s">
        <v>109</v>
      </c>
      <c r="F6" s="531"/>
      <c r="G6" s="257" t="s">
        <v>110</v>
      </c>
      <c r="H6" s="120"/>
      <c r="I6" s="179"/>
      <c r="J6" s="179"/>
      <c r="K6" s="179"/>
      <c r="L6" s="179"/>
      <c r="M6" s="179"/>
      <c r="N6" s="179"/>
      <c r="O6" s="179"/>
      <c r="P6" s="179"/>
      <c r="Q6" s="179"/>
      <c r="R6" s="179"/>
      <c r="S6" s="179"/>
      <c r="T6" s="179"/>
      <c r="U6" s="179"/>
      <c r="V6" s="179"/>
      <c r="W6" s="179"/>
      <c r="X6" s="179"/>
      <c r="Y6" s="179"/>
      <c r="Z6" s="179"/>
      <c r="AA6" s="179"/>
      <c r="AB6" s="179"/>
      <c r="AC6" s="179"/>
    </row>
    <row r="7" spans="1:29" ht="20.100000000000001" customHeight="1" x14ac:dyDescent="0.25">
      <c r="B7" s="487" t="s">
        <v>425</v>
      </c>
      <c r="C7" s="487"/>
      <c r="D7" s="487"/>
      <c r="E7" s="488" t="s">
        <v>112</v>
      </c>
      <c r="F7" s="488" t="s">
        <v>113</v>
      </c>
      <c r="G7" s="258"/>
    </row>
    <row r="8" spans="1:29" x14ac:dyDescent="0.25">
      <c r="A8"/>
      <c r="B8" s="501" t="s">
        <v>424</v>
      </c>
      <c r="C8" s="553" t="s">
        <v>115</v>
      </c>
      <c r="D8" s="376" t="s">
        <v>389</v>
      </c>
      <c r="E8" s="379">
        <v>0</v>
      </c>
      <c r="F8" s="380">
        <v>0</v>
      </c>
      <c r="G8" s="548"/>
      <c r="H8"/>
      <c r="I8"/>
      <c r="J8"/>
      <c r="K8"/>
      <c r="L8"/>
      <c r="M8"/>
      <c r="N8"/>
      <c r="O8"/>
      <c r="P8"/>
      <c r="Q8"/>
      <c r="R8"/>
      <c r="S8"/>
      <c r="T8"/>
      <c r="U8"/>
      <c r="V8"/>
      <c r="W8"/>
      <c r="X8"/>
      <c r="Y8"/>
      <c r="Z8"/>
      <c r="AA8"/>
      <c r="AB8"/>
      <c r="AC8"/>
    </row>
    <row r="9" spans="1:29" x14ac:dyDescent="0.25">
      <c r="A9"/>
      <c r="B9" s="502"/>
      <c r="C9" s="554"/>
      <c r="D9" s="376" t="s">
        <v>384</v>
      </c>
      <c r="E9" s="379">
        <v>0</v>
      </c>
      <c r="F9" s="380">
        <v>0.05</v>
      </c>
      <c r="G9" s="549"/>
      <c r="H9"/>
      <c r="I9"/>
      <c r="J9"/>
      <c r="K9"/>
      <c r="L9"/>
      <c r="M9"/>
      <c r="N9"/>
      <c r="O9"/>
      <c r="P9"/>
      <c r="Q9"/>
      <c r="R9"/>
      <c r="S9"/>
      <c r="T9"/>
      <c r="U9"/>
      <c r="V9"/>
      <c r="W9"/>
      <c r="X9"/>
      <c r="Y9"/>
      <c r="Z9"/>
      <c r="AA9"/>
      <c r="AB9"/>
      <c r="AC9"/>
    </row>
    <row r="10" spans="1:29" x14ac:dyDescent="0.25">
      <c r="A10"/>
      <c r="B10" s="502"/>
      <c r="C10" s="554"/>
      <c r="D10" s="376" t="s">
        <v>426</v>
      </c>
      <c r="E10" s="382">
        <v>90000</v>
      </c>
      <c r="F10" s="383">
        <v>0.2</v>
      </c>
      <c r="G10" s="549"/>
      <c r="H10"/>
      <c r="I10"/>
      <c r="J10"/>
      <c r="K10"/>
      <c r="L10"/>
      <c r="M10"/>
      <c r="N10"/>
      <c r="O10"/>
      <c r="P10"/>
      <c r="Q10"/>
      <c r="R10"/>
      <c r="S10"/>
      <c r="T10"/>
      <c r="U10"/>
      <c r="V10"/>
      <c r="W10"/>
      <c r="X10"/>
      <c r="Y10"/>
      <c r="Z10"/>
      <c r="AA10"/>
      <c r="AB10"/>
      <c r="AC10"/>
    </row>
    <row r="11" spans="1:29" x14ac:dyDescent="0.25">
      <c r="A11"/>
      <c r="B11" s="502"/>
      <c r="C11" s="554"/>
      <c r="D11" s="376" t="s">
        <v>427</v>
      </c>
      <c r="E11" s="382">
        <v>170000</v>
      </c>
      <c r="F11" s="383">
        <v>0.3</v>
      </c>
      <c r="G11" s="549"/>
      <c r="H11"/>
      <c r="I11"/>
      <c r="J11"/>
      <c r="K11"/>
      <c r="L11"/>
      <c r="M11"/>
      <c r="N11"/>
      <c r="O11"/>
      <c r="P11"/>
      <c r="Q11"/>
      <c r="R11"/>
      <c r="S11"/>
      <c r="T11"/>
      <c r="U11"/>
      <c r="V11"/>
      <c r="W11"/>
      <c r="X11"/>
      <c r="Y11"/>
      <c r="Z11"/>
      <c r="AA11"/>
      <c r="AB11"/>
      <c r="AC11"/>
    </row>
    <row r="12" spans="1:29" x14ac:dyDescent="0.25">
      <c r="A12"/>
      <c r="B12" s="502"/>
      <c r="C12" s="554"/>
      <c r="D12" s="376" t="s">
        <v>428</v>
      </c>
      <c r="E12" s="382">
        <v>650000</v>
      </c>
      <c r="F12" s="383">
        <v>0.4</v>
      </c>
      <c r="G12" s="549"/>
      <c r="H12"/>
      <c r="I12"/>
      <c r="J12"/>
      <c r="K12"/>
      <c r="L12"/>
      <c r="M12"/>
      <c r="N12"/>
      <c r="O12"/>
      <c r="P12"/>
      <c r="Q12"/>
      <c r="R12"/>
      <c r="S12"/>
      <c r="T12"/>
      <c r="U12"/>
      <c r="V12"/>
      <c r="W12"/>
      <c r="X12"/>
      <c r="Y12"/>
      <c r="Z12"/>
      <c r="AA12"/>
      <c r="AB12"/>
      <c r="AC12"/>
    </row>
    <row r="13" spans="1:29" x14ac:dyDescent="0.25">
      <c r="A13"/>
      <c r="B13" s="502"/>
      <c r="C13" s="554"/>
      <c r="D13" s="376" t="s">
        <v>429</v>
      </c>
      <c r="E13" s="382">
        <v>1610000</v>
      </c>
      <c r="F13" s="383">
        <v>0.4</v>
      </c>
      <c r="G13" s="550"/>
      <c r="H13"/>
      <c r="I13"/>
      <c r="J13"/>
      <c r="K13"/>
      <c r="L13"/>
      <c r="M13"/>
      <c r="N13"/>
      <c r="O13"/>
      <c r="P13"/>
      <c r="Q13"/>
      <c r="R13"/>
      <c r="S13"/>
      <c r="T13"/>
      <c r="U13"/>
      <c r="V13"/>
      <c r="W13"/>
      <c r="X13"/>
      <c r="Y13"/>
      <c r="Z13"/>
      <c r="AA13"/>
      <c r="AB13"/>
      <c r="AC13"/>
    </row>
    <row r="14" spans="1:29" ht="30" customHeight="1" x14ac:dyDescent="0.25">
      <c r="A14"/>
      <c r="B14" s="507"/>
      <c r="C14" s="555"/>
      <c r="D14" s="544" t="s">
        <v>430</v>
      </c>
      <c r="E14" s="545"/>
      <c r="F14" s="546"/>
      <c r="G14" s="401"/>
      <c r="H14"/>
      <c r="I14"/>
      <c r="J14"/>
      <c r="K14"/>
      <c r="L14"/>
      <c r="M14"/>
      <c r="N14"/>
      <c r="O14"/>
      <c r="P14"/>
      <c r="Q14"/>
      <c r="R14"/>
      <c r="S14"/>
      <c r="T14"/>
      <c r="U14"/>
      <c r="V14"/>
      <c r="W14"/>
      <c r="X14"/>
      <c r="Y14"/>
      <c r="Z14"/>
      <c r="AA14"/>
      <c r="AB14"/>
      <c r="AC14"/>
    </row>
    <row r="15" spans="1:29" ht="20.100000000000001" customHeight="1" x14ac:dyDescent="0.25">
      <c r="B15" s="487" t="s">
        <v>111</v>
      </c>
      <c r="C15" s="487"/>
      <c r="D15" s="487"/>
      <c r="E15" s="488" t="s">
        <v>112</v>
      </c>
      <c r="F15" s="488" t="s">
        <v>113</v>
      </c>
      <c r="G15" s="258"/>
    </row>
    <row r="16" spans="1:29" x14ac:dyDescent="0.25">
      <c r="B16" s="501" t="s">
        <v>114</v>
      </c>
      <c r="C16" s="501" t="s">
        <v>115</v>
      </c>
      <c r="D16" s="140" t="s">
        <v>116</v>
      </c>
      <c r="E16" s="512">
        <v>0.2</v>
      </c>
      <c r="F16" s="513"/>
      <c r="G16" s="503"/>
    </row>
    <row r="17" spans="2:7" x14ac:dyDescent="0.25">
      <c r="B17" s="502"/>
      <c r="C17" s="502"/>
      <c r="D17" s="140" t="s">
        <v>117</v>
      </c>
      <c r="E17" s="512">
        <v>0.39</v>
      </c>
      <c r="F17" s="513"/>
      <c r="G17" s="504"/>
    </row>
    <row r="18" spans="2:7" x14ac:dyDescent="0.25">
      <c r="B18" s="502"/>
      <c r="C18" s="502"/>
      <c r="D18" s="140" t="s">
        <v>118</v>
      </c>
      <c r="E18" s="512">
        <v>0.28999999999999998</v>
      </c>
      <c r="F18" s="513"/>
      <c r="G18" s="504"/>
    </row>
    <row r="19" spans="2:7" x14ac:dyDescent="0.25">
      <c r="B19" s="268"/>
      <c r="C19" s="268"/>
      <c r="D19" s="140" t="s">
        <v>423</v>
      </c>
      <c r="E19" s="512">
        <v>0.17</v>
      </c>
      <c r="F19" s="513"/>
      <c r="G19" s="505"/>
    </row>
    <row r="20" spans="2:7" ht="20.100000000000001" customHeight="1" x14ac:dyDescent="0.25">
      <c r="B20" s="487" t="s">
        <v>119</v>
      </c>
      <c r="C20" s="487"/>
      <c r="D20" s="487"/>
      <c r="E20" s="488" t="s">
        <v>112</v>
      </c>
      <c r="F20" s="488" t="s">
        <v>113</v>
      </c>
      <c r="G20" s="258"/>
    </row>
    <row r="21" spans="2:7" x14ac:dyDescent="0.25">
      <c r="B21" s="501" t="s">
        <v>120</v>
      </c>
      <c r="C21" s="501"/>
      <c r="D21" s="302" t="s">
        <v>121</v>
      </c>
      <c r="E21" s="496">
        <v>0</v>
      </c>
      <c r="F21" s="497"/>
      <c r="G21" s="503"/>
    </row>
    <row r="22" spans="2:7" x14ac:dyDescent="0.25">
      <c r="B22" s="502"/>
      <c r="C22" s="502"/>
      <c r="D22" s="302" t="s">
        <v>122</v>
      </c>
      <c r="E22" s="496">
        <v>0.01</v>
      </c>
      <c r="F22" s="497"/>
      <c r="G22" s="504"/>
    </row>
    <row r="23" spans="2:7" x14ac:dyDescent="0.25">
      <c r="B23" s="502"/>
      <c r="C23" s="502"/>
      <c r="D23" s="302" t="s">
        <v>123</v>
      </c>
      <c r="E23" s="496">
        <v>0.02</v>
      </c>
      <c r="F23" s="497"/>
      <c r="G23" s="504"/>
    </row>
    <row r="24" spans="2:7" x14ac:dyDescent="0.25">
      <c r="B24" s="502"/>
      <c r="C24" s="502"/>
      <c r="D24" s="302" t="s">
        <v>124</v>
      </c>
      <c r="E24" s="496">
        <v>0.03</v>
      </c>
      <c r="F24" s="497"/>
      <c r="G24" s="504"/>
    </row>
    <row r="25" spans="2:7" x14ac:dyDescent="0.25">
      <c r="B25" s="502"/>
      <c r="C25" s="502"/>
      <c r="D25" s="372" t="s">
        <v>125</v>
      </c>
      <c r="E25" s="489">
        <v>0.04</v>
      </c>
      <c r="F25" s="490"/>
      <c r="G25" s="504"/>
    </row>
    <row r="26" spans="2:7" x14ac:dyDescent="0.25">
      <c r="B26" s="502"/>
      <c r="C26" s="502"/>
      <c r="D26" s="372" t="s">
        <v>126</v>
      </c>
      <c r="E26" s="489">
        <v>0.06</v>
      </c>
      <c r="F26" s="490"/>
      <c r="G26" s="504"/>
    </row>
    <row r="27" spans="2:7" x14ac:dyDescent="0.25">
      <c r="B27" s="502"/>
      <c r="C27" s="502"/>
      <c r="D27" s="372" t="s">
        <v>127</v>
      </c>
      <c r="E27" s="489">
        <v>0.08</v>
      </c>
      <c r="F27" s="490"/>
      <c r="G27" s="505"/>
    </row>
    <row r="28" spans="2:7" x14ac:dyDescent="0.25">
      <c r="B28" s="268"/>
      <c r="C28" s="268"/>
      <c r="D28" s="372" t="s">
        <v>128</v>
      </c>
      <c r="E28" s="489">
        <v>0.1</v>
      </c>
      <c r="F28" s="490"/>
      <c r="G28" s="269"/>
    </row>
    <row r="29" spans="2:7" ht="20.100000000000001" customHeight="1" x14ac:dyDescent="0.25">
      <c r="B29" s="487" t="s">
        <v>129</v>
      </c>
      <c r="C29" s="487"/>
      <c r="D29" s="487"/>
      <c r="E29" s="488" t="s">
        <v>112</v>
      </c>
      <c r="F29" s="488" t="s">
        <v>113</v>
      </c>
      <c r="G29" s="258"/>
    </row>
    <row r="30" spans="2:7" x14ac:dyDescent="0.25">
      <c r="B30" s="501">
        <v>148</v>
      </c>
      <c r="C30" s="501"/>
      <c r="D30" s="140" t="s">
        <v>130</v>
      </c>
      <c r="E30" s="167">
        <v>0.01</v>
      </c>
      <c r="F30" s="167">
        <v>0.02</v>
      </c>
      <c r="G30" s="503" t="s">
        <v>131</v>
      </c>
    </row>
    <row r="31" spans="2:7" x14ac:dyDescent="0.25">
      <c r="B31" s="502"/>
      <c r="C31" s="502"/>
      <c r="D31" s="140" t="s">
        <v>132</v>
      </c>
      <c r="E31" s="167">
        <v>0.02</v>
      </c>
      <c r="F31" s="167">
        <v>0.04</v>
      </c>
      <c r="G31" s="504"/>
    </row>
    <row r="32" spans="2:7" x14ac:dyDescent="0.25">
      <c r="B32" s="502"/>
      <c r="C32" s="502"/>
      <c r="D32" s="302" t="s">
        <v>133</v>
      </c>
      <c r="E32" s="303">
        <v>3.5000000000000003E-2</v>
      </c>
      <c r="F32" s="303">
        <v>7.0000000000000007E-2</v>
      </c>
      <c r="G32" s="505"/>
    </row>
    <row r="33" spans="2:7" x14ac:dyDescent="0.25">
      <c r="B33" s="502"/>
      <c r="C33" s="502"/>
      <c r="D33" s="302" t="s">
        <v>134</v>
      </c>
      <c r="E33" s="303">
        <v>5.5E-2</v>
      </c>
      <c r="F33" s="303">
        <v>0.11</v>
      </c>
      <c r="G33" s="269" t="s">
        <v>135</v>
      </c>
    </row>
    <row r="34" spans="2:7" x14ac:dyDescent="0.25">
      <c r="B34" s="502"/>
      <c r="C34" s="502"/>
      <c r="D34" s="140" t="s">
        <v>136</v>
      </c>
      <c r="E34" s="373">
        <v>0.06</v>
      </c>
      <c r="F34" s="373">
        <v>0.12</v>
      </c>
      <c r="G34" s="254" t="s">
        <v>137</v>
      </c>
    </row>
    <row r="35" spans="2:7" ht="25.5" x14ac:dyDescent="0.25">
      <c r="B35" s="502"/>
      <c r="C35" s="502"/>
      <c r="D35" s="140" t="s">
        <v>138</v>
      </c>
      <c r="E35" s="167">
        <v>0.04</v>
      </c>
      <c r="F35" s="167">
        <v>0.08</v>
      </c>
      <c r="G35" s="254" t="s">
        <v>137</v>
      </c>
    </row>
    <row r="36" spans="2:7" ht="38.25" customHeight="1" x14ac:dyDescent="0.25">
      <c r="B36" s="507"/>
      <c r="C36" s="507"/>
      <c r="D36" s="140" t="s">
        <v>139</v>
      </c>
      <c r="E36" s="167">
        <v>0.01</v>
      </c>
      <c r="F36" s="167">
        <v>0.02</v>
      </c>
      <c r="G36" s="254" t="s">
        <v>137</v>
      </c>
    </row>
    <row r="37" spans="2:7" ht="39" customHeight="1" x14ac:dyDescent="0.25">
      <c r="B37" s="487" t="s">
        <v>140</v>
      </c>
      <c r="C37" s="487"/>
      <c r="D37" s="487"/>
      <c r="E37" s="371" t="s">
        <v>390</v>
      </c>
      <c r="F37" s="381" t="s">
        <v>391</v>
      </c>
      <c r="G37" s="258"/>
    </row>
    <row r="38" spans="2:7" customFormat="1" x14ac:dyDescent="0.25">
      <c r="B38" s="501">
        <v>149</v>
      </c>
      <c r="C38" s="551"/>
      <c r="D38" s="376" t="s">
        <v>389</v>
      </c>
      <c r="E38" s="379">
        <v>0</v>
      </c>
      <c r="F38" s="380">
        <v>0</v>
      </c>
      <c r="G38" s="516" t="s">
        <v>137</v>
      </c>
    </row>
    <row r="39" spans="2:7" customFormat="1" x14ac:dyDescent="0.25">
      <c r="B39" s="502"/>
      <c r="C39" s="552"/>
      <c r="D39" s="376" t="s">
        <v>384</v>
      </c>
      <c r="E39" s="379">
        <v>0</v>
      </c>
      <c r="F39" s="380">
        <v>0.05</v>
      </c>
      <c r="G39" s="517"/>
    </row>
    <row r="40" spans="2:7" customFormat="1" x14ac:dyDescent="0.25">
      <c r="B40" s="502"/>
      <c r="C40" s="552"/>
      <c r="D40" s="376" t="s">
        <v>385</v>
      </c>
      <c r="E40" s="382">
        <v>30000</v>
      </c>
      <c r="F40" s="383">
        <v>0.15</v>
      </c>
      <c r="G40" s="517"/>
    </row>
    <row r="41" spans="2:7" customFormat="1" x14ac:dyDescent="0.25">
      <c r="B41" s="502"/>
      <c r="C41" s="552"/>
      <c r="D41" s="376" t="s">
        <v>386</v>
      </c>
      <c r="E41" s="382">
        <v>180000</v>
      </c>
      <c r="F41" s="383">
        <v>0.25</v>
      </c>
      <c r="G41" s="517"/>
    </row>
    <row r="42" spans="2:7" customFormat="1" x14ac:dyDescent="0.25">
      <c r="B42" s="502"/>
      <c r="C42" s="552"/>
      <c r="D42" s="376" t="s">
        <v>387</v>
      </c>
      <c r="E42" s="382">
        <v>430000</v>
      </c>
      <c r="F42" s="383">
        <v>0.3</v>
      </c>
      <c r="G42" s="517"/>
    </row>
    <row r="43" spans="2:7" customFormat="1" x14ac:dyDescent="0.25">
      <c r="B43" s="502"/>
      <c r="C43" s="552"/>
      <c r="D43" s="376" t="s">
        <v>388</v>
      </c>
      <c r="E43" s="382">
        <v>700000</v>
      </c>
      <c r="F43" s="383">
        <v>0.35</v>
      </c>
      <c r="G43" s="517"/>
    </row>
    <row r="44" spans="2:7" customFormat="1" ht="43.5" customHeight="1" x14ac:dyDescent="0.25">
      <c r="B44" s="502"/>
      <c r="C44" s="384" t="s">
        <v>392</v>
      </c>
      <c r="D44" s="308" t="s">
        <v>393</v>
      </c>
      <c r="E44" s="379"/>
      <c r="F44" s="375"/>
      <c r="G44" s="517"/>
    </row>
    <row r="45" spans="2:7" customFormat="1" ht="25.5" x14ac:dyDescent="0.25">
      <c r="B45" s="502"/>
      <c r="C45" s="171" t="s">
        <v>141</v>
      </c>
      <c r="D45" s="140" t="s">
        <v>142</v>
      </c>
      <c r="E45" s="499" t="s">
        <v>143</v>
      </c>
      <c r="F45" s="499"/>
      <c r="G45" s="517"/>
    </row>
    <row r="46" spans="2:7" ht="30" customHeight="1" x14ac:dyDescent="0.25">
      <c r="B46" s="507"/>
      <c r="C46" s="148"/>
      <c r="D46" s="395" t="s">
        <v>402</v>
      </c>
      <c r="E46" s="547" t="s">
        <v>431</v>
      </c>
      <c r="F46" s="547"/>
      <c r="G46" s="517"/>
    </row>
    <row r="47" spans="2:7" ht="20.100000000000001" customHeight="1" x14ac:dyDescent="0.25">
      <c r="B47" s="487" t="s">
        <v>144</v>
      </c>
      <c r="C47" s="487"/>
      <c r="D47" s="487"/>
      <c r="E47" s="488" t="s">
        <v>112</v>
      </c>
      <c r="F47" s="488" t="s">
        <v>113</v>
      </c>
      <c r="G47" s="258"/>
    </row>
    <row r="48" spans="2:7" ht="42" customHeight="1" x14ac:dyDescent="0.25">
      <c r="B48" s="500">
        <v>150</v>
      </c>
      <c r="C48" s="498"/>
      <c r="D48" s="140" t="s">
        <v>145</v>
      </c>
      <c r="E48" s="167">
        <v>7.4999999999999997E-2</v>
      </c>
      <c r="F48" s="167">
        <v>0.15</v>
      </c>
      <c r="G48" s="534" t="s">
        <v>146</v>
      </c>
    </row>
    <row r="49" spans="2:7" ht="27.75" customHeight="1" x14ac:dyDescent="0.25">
      <c r="B49" s="500"/>
      <c r="C49" s="498"/>
      <c r="D49" s="140" t="s">
        <v>147</v>
      </c>
      <c r="E49" s="167">
        <v>0.25</v>
      </c>
      <c r="F49" s="167">
        <v>0.5</v>
      </c>
      <c r="G49" s="534"/>
    </row>
    <row r="50" spans="2:7" ht="29.25" customHeight="1" x14ac:dyDescent="0.25">
      <c r="B50" s="500"/>
      <c r="C50" s="498"/>
      <c r="D50" s="140" t="s">
        <v>148</v>
      </c>
      <c r="E50" s="167">
        <v>0.15</v>
      </c>
      <c r="F50" s="167">
        <v>0.3</v>
      </c>
      <c r="G50" s="534"/>
    </row>
    <row r="51" spans="2:7" ht="20.100000000000001" customHeight="1" x14ac:dyDescent="0.25">
      <c r="B51" s="500"/>
      <c r="C51" s="498"/>
      <c r="D51" s="140" t="s">
        <v>149</v>
      </c>
      <c r="E51" s="167">
        <v>0.15</v>
      </c>
      <c r="F51" s="167">
        <v>0.3</v>
      </c>
      <c r="G51" s="534"/>
    </row>
    <row r="52" spans="2:7" ht="20.100000000000001" customHeight="1" x14ac:dyDescent="0.25">
      <c r="B52" s="487" t="s">
        <v>150</v>
      </c>
      <c r="C52" s="487"/>
      <c r="D52" s="487"/>
      <c r="E52" s="488" t="s">
        <v>112</v>
      </c>
      <c r="F52" s="488" t="s">
        <v>113</v>
      </c>
      <c r="G52" s="258"/>
    </row>
    <row r="53" spans="2:7" ht="56.25" customHeight="1" x14ac:dyDescent="0.25">
      <c r="B53" s="500" t="s">
        <v>151</v>
      </c>
      <c r="C53" s="498" t="s">
        <v>152</v>
      </c>
      <c r="D53" s="140" t="s">
        <v>153</v>
      </c>
      <c r="E53" s="167">
        <v>0.15</v>
      </c>
      <c r="F53" s="373">
        <v>0.3</v>
      </c>
      <c r="G53" s="534" t="s">
        <v>154</v>
      </c>
    </row>
    <row r="54" spans="2:7" ht="20.100000000000001" customHeight="1" x14ac:dyDescent="0.25">
      <c r="B54" s="500"/>
      <c r="C54" s="498"/>
      <c r="D54" s="170" t="s">
        <v>155</v>
      </c>
      <c r="E54" s="161">
        <v>0.15</v>
      </c>
      <c r="F54" s="373">
        <v>0.3</v>
      </c>
      <c r="G54" s="534"/>
    </row>
    <row r="55" spans="2:7" ht="27" customHeight="1" x14ac:dyDescent="0.25">
      <c r="B55" s="500"/>
      <c r="C55" s="498"/>
      <c r="D55" s="170" t="s">
        <v>156</v>
      </c>
      <c r="E55" s="161">
        <v>0.1</v>
      </c>
      <c r="F55" s="161">
        <v>0.2</v>
      </c>
      <c r="G55" s="534"/>
    </row>
    <row r="56" spans="2:7" ht="15.75" customHeight="1" x14ac:dyDescent="0.25">
      <c r="B56" s="500"/>
      <c r="C56" s="498"/>
      <c r="D56" s="535" t="s">
        <v>157</v>
      </c>
      <c r="E56" s="535"/>
      <c r="F56" s="535"/>
      <c r="G56" s="534"/>
    </row>
    <row r="57" spans="2:7" x14ac:dyDescent="0.25">
      <c r="B57" s="501">
        <v>151</v>
      </c>
      <c r="C57" s="492" t="s">
        <v>158</v>
      </c>
      <c r="D57" s="140" t="s">
        <v>159</v>
      </c>
      <c r="E57" s="167"/>
      <c r="F57" s="167"/>
      <c r="G57" s="503" t="s">
        <v>137</v>
      </c>
    </row>
    <row r="58" spans="2:7" x14ac:dyDescent="0.25">
      <c r="B58" s="502"/>
      <c r="C58" s="493"/>
      <c r="D58" s="170" t="s">
        <v>160</v>
      </c>
      <c r="E58" s="167">
        <v>0.25</v>
      </c>
      <c r="F58" s="167">
        <v>0.5</v>
      </c>
      <c r="G58" s="504"/>
    </row>
    <row r="59" spans="2:7" x14ac:dyDescent="0.25">
      <c r="B59" s="502"/>
      <c r="C59" s="493"/>
      <c r="D59" s="170" t="s">
        <v>161</v>
      </c>
      <c r="E59" s="167">
        <v>0.125</v>
      </c>
      <c r="F59" s="167">
        <v>0.25</v>
      </c>
      <c r="G59" s="504"/>
    </row>
    <row r="60" spans="2:7" ht="18.75" customHeight="1" x14ac:dyDescent="0.25">
      <c r="B60" s="507"/>
      <c r="C60" s="494"/>
      <c r="D60" s="170" t="s">
        <v>162</v>
      </c>
      <c r="E60" s="167">
        <v>0.1</v>
      </c>
      <c r="F60" s="167">
        <v>0.2</v>
      </c>
      <c r="G60" s="505"/>
    </row>
    <row r="61" spans="2:7" ht="20.100000000000001" customHeight="1" x14ac:dyDescent="0.25">
      <c r="B61" s="487" t="s">
        <v>163</v>
      </c>
      <c r="C61" s="487"/>
      <c r="D61" s="487"/>
      <c r="E61" s="488" t="s">
        <v>112</v>
      </c>
      <c r="F61" s="488" t="s">
        <v>113</v>
      </c>
      <c r="G61" s="258"/>
    </row>
    <row r="62" spans="2:7" ht="20.100000000000001" customHeight="1" x14ac:dyDescent="0.25">
      <c r="B62" s="500">
        <v>152</v>
      </c>
      <c r="C62" s="148" t="s">
        <v>164</v>
      </c>
      <c r="D62" s="302" t="s">
        <v>165</v>
      </c>
      <c r="E62" s="489">
        <v>0.15</v>
      </c>
      <c r="F62" s="490"/>
      <c r="G62" s="138" t="s">
        <v>146</v>
      </c>
    </row>
    <row r="63" spans="2:7" ht="42" customHeight="1" x14ac:dyDescent="0.25">
      <c r="B63" s="500"/>
      <c r="C63" s="148" t="s">
        <v>166</v>
      </c>
      <c r="D63" s="302" t="s">
        <v>167</v>
      </c>
      <c r="E63" s="515">
        <v>7.0000000000000007E-2</v>
      </c>
      <c r="F63" s="515"/>
      <c r="G63" s="138" t="s">
        <v>135</v>
      </c>
    </row>
    <row r="64" spans="2:7" ht="20.100000000000001" customHeight="1" x14ac:dyDescent="0.25">
      <c r="B64" s="500"/>
      <c r="C64" s="148" t="s">
        <v>168</v>
      </c>
      <c r="D64" s="302" t="s">
        <v>169</v>
      </c>
      <c r="E64" s="496">
        <v>0.05</v>
      </c>
      <c r="F64" s="497"/>
      <c r="G64" s="138" t="s">
        <v>135</v>
      </c>
    </row>
    <row r="65" spans="2:7" ht="20.100000000000001" customHeight="1" x14ac:dyDescent="0.25">
      <c r="B65" s="500"/>
      <c r="C65" s="148" t="s">
        <v>170</v>
      </c>
      <c r="D65" s="302" t="s">
        <v>171</v>
      </c>
      <c r="E65" s="515">
        <v>0.1</v>
      </c>
      <c r="F65" s="515"/>
      <c r="G65" s="138" t="s">
        <v>135</v>
      </c>
    </row>
    <row r="66" spans="2:7" ht="43.5" customHeight="1" x14ac:dyDescent="0.25">
      <c r="B66" s="500"/>
      <c r="C66" s="148" t="s">
        <v>172</v>
      </c>
      <c r="D66" s="302" t="s">
        <v>173</v>
      </c>
      <c r="E66" s="491">
        <v>0.1</v>
      </c>
      <c r="F66" s="491"/>
      <c r="G66" s="138" t="s">
        <v>146</v>
      </c>
    </row>
    <row r="67" spans="2:7" ht="67.5" customHeight="1" x14ac:dyDescent="0.25">
      <c r="B67" s="501">
        <v>152</v>
      </c>
      <c r="C67" s="492" t="s">
        <v>174</v>
      </c>
      <c r="D67" s="140" t="s">
        <v>175</v>
      </c>
      <c r="E67" s="499">
        <v>0.1</v>
      </c>
      <c r="F67" s="499"/>
      <c r="G67" s="150" t="s">
        <v>176</v>
      </c>
    </row>
    <row r="68" spans="2:7" ht="64.5" customHeight="1" x14ac:dyDescent="0.25">
      <c r="B68" s="502"/>
      <c r="C68" s="493"/>
      <c r="D68" s="140" t="s">
        <v>177</v>
      </c>
      <c r="E68" s="512">
        <v>0.1</v>
      </c>
      <c r="F68" s="513"/>
      <c r="G68" s="138" t="s">
        <v>137</v>
      </c>
    </row>
    <row r="69" spans="2:7" ht="20.100000000000001" customHeight="1" x14ac:dyDescent="0.25">
      <c r="B69" s="507"/>
      <c r="C69" s="494"/>
      <c r="D69" s="140" t="s">
        <v>178</v>
      </c>
      <c r="E69" s="512">
        <v>0.2</v>
      </c>
      <c r="F69" s="513"/>
      <c r="G69" s="138" t="s">
        <v>137</v>
      </c>
    </row>
    <row r="70" spans="2:7" ht="22.5" customHeight="1" x14ac:dyDescent="0.25">
      <c r="B70" s="500" t="s">
        <v>179</v>
      </c>
      <c r="C70" s="498" t="s">
        <v>180</v>
      </c>
      <c r="D70" s="140" t="s">
        <v>181</v>
      </c>
      <c r="E70" s="373">
        <v>0.05</v>
      </c>
      <c r="F70" s="373">
        <v>0.1</v>
      </c>
      <c r="G70" s="150" t="s">
        <v>182</v>
      </c>
    </row>
    <row r="71" spans="2:7" x14ac:dyDescent="0.25">
      <c r="B71" s="500"/>
      <c r="C71" s="498"/>
      <c r="D71" s="140" t="s">
        <v>183</v>
      </c>
      <c r="E71" s="373">
        <v>5.5E-2</v>
      </c>
      <c r="F71" s="373">
        <v>0.11</v>
      </c>
      <c r="G71" s="150" t="s">
        <v>135</v>
      </c>
    </row>
    <row r="72" spans="2:7" x14ac:dyDescent="0.25">
      <c r="B72" s="500"/>
      <c r="C72" s="498" t="s">
        <v>184</v>
      </c>
      <c r="D72" s="140" t="s">
        <v>185</v>
      </c>
      <c r="E72" s="373">
        <v>0.09</v>
      </c>
      <c r="F72" s="373">
        <v>0.18</v>
      </c>
      <c r="G72" s="150" t="s">
        <v>135</v>
      </c>
    </row>
    <row r="73" spans="2:7" x14ac:dyDescent="0.25">
      <c r="B73" s="500"/>
      <c r="C73" s="498"/>
      <c r="D73" s="140" t="s">
        <v>186</v>
      </c>
      <c r="E73" s="373">
        <v>0.11</v>
      </c>
      <c r="F73" s="373">
        <v>0.22</v>
      </c>
      <c r="G73" s="150" t="s">
        <v>135</v>
      </c>
    </row>
    <row r="74" spans="2:7" ht="28.5" customHeight="1" x14ac:dyDescent="0.25">
      <c r="B74" s="500"/>
      <c r="C74" s="492" t="s">
        <v>187</v>
      </c>
      <c r="D74" s="140" t="s">
        <v>188</v>
      </c>
      <c r="E74" s="373">
        <v>0.11</v>
      </c>
      <c r="F74" s="373">
        <v>0.22</v>
      </c>
      <c r="G74" s="150" t="s">
        <v>135</v>
      </c>
    </row>
    <row r="75" spans="2:7" ht="27.75" customHeight="1" x14ac:dyDescent="0.25">
      <c r="B75" s="500"/>
      <c r="C75" s="493"/>
      <c r="D75" s="140" t="s">
        <v>189</v>
      </c>
      <c r="E75" s="373">
        <v>0.08</v>
      </c>
      <c r="F75" s="373">
        <v>0.16</v>
      </c>
      <c r="G75" s="150" t="s">
        <v>135</v>
      </c>
    </row>
    <row r="76" spans="2:7" x14ac:dyDescent="0.25">
      <c r="B76" s="500"/>
      <c r="C76" s="493"/>
      <c r="D76" s="140" t="s">
        <v>190</v>
      </c>
      <c r="E76" s="373">
        <v>0.1</v>
      </c>
      <c r="F76" s="373">
        <v>0.2</v>
      </c>
      <c r="G76" s="150" t="s">
        <v>135</v>
      </c>
    </row>
    <row r="77" spans="2:7" x14ac:dyDescent="0.25">
      <c r="B77" s="500"/>
      <c r="C77" s="494"/>
      <c r="D77" s="140" t="s">
        <v>191</v>
      </c>
      <c r="E77" s="373">
        <v>0.08</v>
      </c>
      <c r="F77" s="373">
        <v>0.16</v>
      </c>
      <c r="G77" s="150" t="s">
        <v>135</v>
      </c>
    </row>
    <row r="78" spans="2:7" x14ac:dyDescent="0.25">
      <c r="B78" s="500"/>
      <c r="C78" s="148" t="s">
        <v>192</v>
      </c>
      <c r="D78" s="140" t="s">
        <v>193</v>
      </c>
      <c r="E78" s="489">
        <v>0.2</v>
      </c>
      <c r="F78" s="490"/>
      <c r="G78" s="138" t="s">
        <v>146</v>
      </c>
    </row>
    <row r="79" spans="2:7" ht="120.75" customHeight="1" x14ac:dyDescent="0.25">
      <c r="B79" s="171"/>
      <c r="C79" s="148" t="s">
        <v>194</v>
      </c>
      <c r="D79" s="140" t="s">
        <v>195</v>
      </c>
      <c r="E79" s="373">
        <v>0.04</v>
      </c>
      <c r="F79" s="373">
        <v>0.08</v>
      </c>
      <c r="G79" s="138" t="s">
        <v>135</v>
      </c>
    </row>
    <row r="80" spans="2:7" ht="20.100000000000001" customHeight="1" x14ac:dyDescent="0.25">
      <c r="B80" s="487" t="s">
        <v>196</v>
      </c>
      <c r="C80" s="487"/>
      <c r="D80" s="487"/>
      <c r="E80" s="488" t="s">
        <v>112</v>
      </c>
      <c r="F80" s="488" t="s">
        <v>113</v>
      </c>
      <c r="G80" s="258"/>
    </row>
    <row r="81" spans="2:7" ht="54" customHeight="1" x14ac:dyDescent="0.25">
      <c r="B81" s="500">
        <v>153</v>
      </c>
      <c r="C81" s="492" t="s">
        <v>197</v>
      </c>
      <c r="D81" s="140" t="s">
        <v>198</v>
      </c>
      <c r="E81" s="167">
        <v>1.4999999999999999E-2</v>
      </c>
      <c r="F81" s="167">
        <v>0.03</v>
      </c>
      <c r="G81" s="150" t="s">
        <v>199</v>
      </c>
    </row>
    <row r="82" spans="2:7" ht="45" x14ac:dyDescent="0.25">
      <c r="B82" s="500"/>
      <c r="C82" s="493"/>
      <c r="D82" s="140" t="s">
        <v>200</v>
      </c>
      <c r="E82" s="167">
        <v>0.04</v>
      </c>
      <c r="F82" s="167">
        <v>0.08</v>
      </c>
      <c r="G82" s="150" t="s">
        <v>199</v>
      </c>
    </row>
    <row r="83" spans="2:7" x14ac:dyDescent="0.25">
      <c r="B83" s="500"/>
      <c r="C83" s="493"/>
      <c r="D83" s="140" t="s">
        <v>201</v>
      </c>
      <c r="E83" s="167">
        <v>0.01</v>
      </c>
      <c r="F83" s="167">
        <v>0.02</v>
      </c>
      <c r="G83" s="150" t="s">
        <v>135</v>
      </c>
    </row>
    <row r="84" spans="2:7" ht="29.25" customHeight="1" x14ac:dyDescent="0.25">
      <c r="B84" s="500"/>
      <c r="C84" s="493"/>
      <c r="D84" s="510" t="s">
        <v>202</v>
      </c>
      <c r="E84" s="508" t="s">
        <v>203</v>
      </c>
      <c r="F84" s="509"/>
      <c r="G84" s="503" t="s">
        <v>135</v>
      </c>
    </row>
    <row r="85" spans="2:7" ht="45" customHeight="1" x14ac:dyDescent="0.25">
      <c r="B85" s="500"/>
      <c r="C85" s="493"/>
      <c r="D85" s="511"/>
      <c r="E85" s="385" t="s">
        <v>204</v>
      </c>
      <c r="F85" s="385" t="s">
        <v>205</v>
      </c>
      <c r="G85" s="505"/>
    </row>
    <row r="86" spans="2:7" ht="22.5" x14ac:dyDescent="0.25">
      <c r="B86" s="500"/>
      <c r="C86" s="493"/>
      <c r="D86" s="140" t="s">
        <v>206</v>
      </c>
      <c r="E86" s="167">
        <v>0.02</v>
      </c>
      <c r="F86" s="167">
        <v>0.04</v>
      </c>
      <c r="G86" s="150" t="s">
        <v>207</v>
      </c>
    </row>
    <row r="87" spans="2:7" x14ac:dyDescent="0.25">
      <c r="B87" s="500"/>
      <c r="C87" s="493"/>
      <c r="D87" s="140" t="s">
        <v>208</v>
      </c>
      <c r="E87" s="167">
        <v>2.5000000000000001E-2</v>
      </c>
      <c r="F87" s="167">
        <v>0.05</v>
      </c>
      <c r="G87" s="138" t="s">
        <v>135</v>
      </c>
    </row>
    <row r="88" spans="2:7" ht="25.5" x14ac:dyDescent="0.25">
      <c r="B88" s="500"/>
      <c r="C88" s="493"/>
      <c r="D88" s="140" t="s">
        <v>209</v>
      </c>
      <c r="E88" s="173" t="s">
        <v>210</v>
      </c>
      <c r="F88" s="173" t="s">
        <v>211</v>
      </c>
      <c r="G88" s="138" t="s">
        <v>135</v>
      </c>
    </row>
    <row r="89" spans="2:7" x14ac:dyDescent="0.25">
      <c r="B89" s="500"/>
      <c r="C89" s="493"/>
      <c r="D89" s="140" t="s">
        <v>212</v>
      </c>
      <c r="E89" s="173">
        <v>5.0000000000000001E-3</v>
      </c>
      <c r="F89" s="173">
        <v>0.01</v>
      </c>
      <c r="G89" s="138" t="s">
        <v>135</v>
      </c>
    </row>
    <row r="90" spans="2:7" ht="33.75" customHeight="1" x14ac:dyDescent="0.25">
      <c r="B90" s="500"/>
      <c r="C90" s="493"/>
      <c r="D90" s="140" t="s">
        <v>213</v>
      </c>
      <c r="E90" s="373">
        <v>0.05</v>
      </c>
      <c r="F90" s="373">
        <v>0.1</v>
      </c>
      <c r="G90" s="150" t="s">
        <v>214</v>
      </c>
    </row>
    <row r="91" spans="2:7" ht="28.5" customHeight="1" x14ac:dyDescent="0.25">
      <c r="B91" s="500"/>
      <c r="C91" s="493"/>
      <c r="D91" s="302" t="s">
        <v>215</v>
      </c>
      <c r="E91" s="373">
        <v>5.5E-2</v>
      </c>
      <c r="F91" s="373">
        <v>0.11</v>
      </c>
      <c r="G91" s="138" t="s">
        <v>135</v>
      </c>
    </row>
    <row r="92" spans="2:7" x14ac:dyDescent="0.25">
      <c r="B92" s="500"/>
      <c r="C92" s="494"/>
      <c r="D92" s="302" t="s">
        <v>216</v>
      </c>
      <c r="E92" s="303">
        <v>0.01</v>
      </c>
      <c r="F92" s="303">
        <v>0.02</v>
      </c>
      <c r="G92" s="138"/>
    </row>
    <row r="93" spans="2:7" ht="57" customHeight="1" x14ac:dyDescent="0.25">
      <c r="B93" s="500"/>
      <c r="C93" s="498" t="s">
        <v>217</v>
      </c>
      <c r="D93" s="140" t="s">
        <v>218</v>
      </c>
      <c r="E93" s="167">
        <v>0.03</v>
      </c>
      <c r="F93" s="167">
        <v>0.06</v>
      </c>
      <c r="G93" s="534" t="s">
        <v>135</v>
      </c>
    </row>
    <row r="94" spans="2:7" ht="141.75" customHeight="1" x14ac:dyDescent="0.25">
      <c r="B94" s="500"/>
      <c r="C94" s="498"/>
      <c r="D94" s="302" t="s">
        <v>219</v>
      </c>
      <c r="E94" s="373">
        <v>0.04</v>
      </c>
      <c r="F94" s="373">
        <v>0.08</v>
      </c>
      <c r="G94" s="534"/>
    </row>
    <row r="95" spans="2:7" ht="29.25" customHeight="1" x14ac:dyDescent="0.25">
      <c r="B95" s="500"/>
      <c r="C95" s="498"/>
      <c r="D95" s="141" t="s">
        <v>220</v>
      </c>
      <c r="E95" s="373">
        <v>0.09</v>
      </c>
      <c r="F95" s="373">
        <v>0.18</v>
      </c>
      <c r="G95" s="534"/>
    </row>
    <row r="96" spans="2:7" ht="28.5" customHeight="1" x14ac:dyDescent="0.25">
      <c r="B96" s="500"/>
      <c r="C96" s="498"/>
      <c r="D96" s="141" t="s">
        <v>221</v>
      </c>
      <c r="E96" s="373">
        <v>0.11</v>
      </c>
      <c r="F96" s="373">
        <v>0.22</v>
      </c>
      <c r="G96" s="534"/>
    </row>
    <row r="97" spans="2:7" x14ac:dyDescent="0.25">
      <c r="B97" s="500"/>
      <c r="C97" s="498"/>
      <c r="D97" s="140" t="s">
        <v>222</v>
      </c>
      <c r="E97" s="373">
        <v>1.4999999999999999E-2</v>
      </c>
      <c r="F97" s="373">
        <v>0.03</v>
      </c>
      <c r="G97" s="534"/>
    </row>
    <row r="98" spans="2:7" x14ac:dyDescent="0.25">
      <c r="B98" s="500"/>
      <c r="C98" s="498" t="s">
        <v>223</v>
      </c>
      <c r="D98" s="140" t="s">
        <v>224</v>
      </c>
      <c r="E98" s="373">
        <v>0.1</v>
      </c>
      <c r="F98" s="373">
        <v>0.2</v>
      </c>
      <c r="G98" s="150" t="s">
        <v>135</v>
      </c>
    </row>
    <row r="99" spans="2:7" x14ac:dyDescent="0.25">
      <c r="B99" s="500"/>
      <c r="C99" s="498"/>
      <c r="D99" s="142" t="s">
        <v>225</v>
      </c>
      <c r="E99" s="491"/>
      <c r="F99" s="491"/>
      <c r="G99" s="181"/>
    </row>
    <row r="100" spans="2:7" ht="33.75" x14ac:dyDescent="0.25">
      <c r="B100" s="500"/>
      <c r="C100" s="498"/>
      <c r="D100" s="170" t="s">
        <v>226</v>
      </c>
      <c r="E100" s="373">
        <v>7.4999999999999997E-2</v>
      </c>
      <c r="F100" s="373">
        <v>0.15</v>
      </c>
      <c r="G100" s="150" t="s">
        <v>214</v>
      </c>
    </row>
    <row r="101" spans="2:7" ht="20.100000000000001" customHeight="1" x14ac:dyDescent="0.25">
      <c r="B101" s="500"/>
      <c r="C101" s="498"/>
      <c r="D101" s="170" t="s">
        <v>227</v>
      </c>
      <c r="E101" s="373">
        <v>0.08</v>
      </c>
      <c r="F101" s="373">
        <v>0.16</v>
      </c>
      <c r="G101" s="150" t="s">
        <v>135</v>
      </c>
    </row>
    <row r="102" spans="2:7" ht="30" customHeight="1" x14ac:dyDescent="0.25">
      <c r="B102" s="500"/>
      <c r="C102" s="148" t="s">
        <v>228</v>
      </c>
      <c r="D102" s="170" t="s">
        <v>229</v>
      </c>
      <c r="E102" s="373">
        <v>0.01</v>
      </c>
      <c r="F102" s="373">
        <v>0.02</v>
      </c>
      <c r="G102" s="150" t="s">
        <v>135</v>
      </c>
    </row>
    <row r="103" spans="2:7" ht="20.100000000000001" customHeight="1" x14ac:dyDescent="0.25">
      <c r="B103" s="500"/>
      <c r="C103" s="148" t="s">
        <v>230</v>
      </c>
      <c r="D103" s="170" t="s">
        <v>231</v>
      </c>
      <c r="E103" s="167">
        <v>0.15</v>
      </c>
      <c r="F103" s="167">
        <v>0.3</v>
      </c>
      <c r="G103" s="138" t="s">
        <v>137</v>
      </c>
    </row>
    <row r="104" spans="2:7" ht="20.100000000000001" customHeight="1" x14ac:dyDescent="0.25">
      <c r="B104" s="487" t="s">
        <v>232</v>
      </c>
      <c r="C104" s="487"/>
      <c r="D104" s="487"/>
      <c r="E104" s="488" t="s">
        <v>112</v>
      </c>
      <c r="F104" s="488" t="s">
        <v>113</v>
      </c>
      <c r="G104" s="258"/>
    </row>
    <row r="105" spans="2:7" x14ac:dyDescent="0.25">
      <c r="B105" s="495">
        <v>154</v>
      </c>
      <c r="C105" s="165" t="s">
        <v>233</v>
      </c>
      <c r="D105" s="140" t="s">
        <v>234</v>
      </c>
      <c r="E105" s="512">
        <v>0.01</v>
      </c>
      <c r="F105" s="513"/>
      <c r="G105" s="516" t="s">
        <v>235</v>
      </c>
    </row>
    <row r="106" spans="2:7" x14ac:dyDescent="0.25">
      <c r="B106" s="495"/>
      <c r="C106" s="165" t="s">
        <v>236</v>
      </c>
      <c r="D106" s="140" t="s">
        <v>237</v>
      </c>
      <c r="E106" s="512">
        <v>0.01</v>
      </c>
      <c r="F106" s="513"/>
      <c r="G106" s="517"/>
    </row>
    <row r="107" spans="2:7" x14ac:dyDescent="0.25">
      <c r="B107" s="495"/>
      <c r="C107" s="165" t="s">
        <v>238</v>
      </c>
      <c r="D107" s="140" t="s">
        <v>239</v>
      </c>
      <c r="E107" s="499">
        <v>0.01</v>
      </c>
      <c r="F107" s="499"/>
      <c r="G107" s="517"/>
    </row>
    <row r="108" spans="2:7" x14ac:dyDescent="0.25">
      <c r="B108" s="165"/>
      <c r="C108" s="165" t="s">
        <v>240</v>
      </c>
      <c r="D108" s="140" t="s">
        <v>241</v>
      </c>
      <c r="E108" s="512">
        <v>0.01</v>
      </c>
      <c r="F108" s="513"/>
      <c r="G108" s="518"/>
    </row>
    <row r="109" spans="2:7" ht="20.100000000000001" customHeight="1" x14ac:dyDescent="0.25">
      <c r="B109" s="487" t="s">
        <v>242</v>
      </c>
      <c r="C109" s="487"/>
      <c r="D109" s="487"/>
      <c r="E109" s="488" t="s">
        <v>112</v>
      </c>
      <c r="F109" s="488" t="s">
        <v>113</v>
      </c>
      <c r="G109" s="258"/>
    </row>
    <row r="110" spans="2:7" ht="25.5" x14ac:dyDescent="0.25">
      <c r="B110" s="521" t="s">
        <v>243</v>
      </c>
      <c r="C110" s="165" t="s">
        <v>244</v>
      </c>
      <c r="D110" s="302" t="s">
        <v>245</v>
      </c>
      <c r="E110" s="496" t="s">
        <v>246</v>
      </c>
      <c r="F110" s="497"/>
      <c r="G110" s="138" t="s">
        <v>235</v>
      </c>
    </row>
    <row r="111" spans="2:7" ht="20.25" customHeight="1" x14ac:dyDescent="0.25">
      <c r="B111" s="522"/>
      <c r="C111" s="165" t="s">
        <v>247</v>
      </c>
      <c r="D111" s="302" t="s">
        <v>248</v>
      </c>
      <c r="E111" s="496" t="s">
        <v>249</v>
      </c>
      <c r="F111" s="497"/>
      <c r="G111" s="138" t="s">
        <v>235</v>
      </c>
    </row>
    <row r="112" spans="2:7" ht="42.75" customHeight="1" x14ac:dyDescent="0.25">
      <c r="B112" s="487" t="s">
        <v>250</v>
      </c>
      <c r="C112" s="487"/>
      <c r="D112" s="487"/>
      <c r="E112" s="381" t="s">
        <v>390</v>
      </c>
      <c r="F112" s="381" t="s">
        <v>391</v>
      </c>
      <c r="G112" s="258"/>
    </row>
    <row r="113" spans="1:29" x14ac:dyDescent="0.25">
      <c r="A113"/>
      <c r="B113" s="501">
        <v>155</v>
      </c>
      <c r="C113" s="541" t="s">
        <v>400</v>
      </c>
      <c r="D113" s="542"/>
      <c r="E113" s="390">
        <v>0</v>
      </c>
      <c r="F113" s="391">
        <v>0</v>
      </c>
      <c r="G113" s="516" t="s">
        <v>137</v>
      </c>
      <c r="H113"/>
      <c r="I113"/>
      <c r="J113"/>
      <c r="K113"/>
      <c r="L113"/>
      <c r="M113"/>
      <c r="N113"/>
      <c r="O113"/>
      <c r="P113"/>
      <c r="Q113"/>
      <c r="R113"/>
      <c r="S113"/>
      <c r="T113"/>
      <c r="U113"/>
      <c r="V113"/>
      <c r="W113"/>
      <c r="X113"/>
      <c r="Y113"/>
      <c r="Z113"/>
      <c r="AA113"/>
      <c r="AB113"/>
      <c r="AC113"/>
    </row>
    <row r="114" spans="1:29" x14ac:dyDescent="0.25">
      <c r="A114"/>
      <c r="B114" s="502"/>
      <c r="C114" s="374"/>
      <c r="D114" s="376" t="s">
        <v>396</v>
      </c>
      <c r="E114" s="390">
        <v>0</v>
      </c>
      <c r="F114" s="391">
        <v>0</v>
      </c>
      <c r="G114" s="517"/>
      <c r="H114"/>
      <c r="I114"/>
      <c r="J114"/>
      <c r="K114"/>
      <c r="L114"/>
      <c r="M114"/>
      <c r="N114"/>
      <c r="O114"/>
      <c r="P114"/>
      <c r="Q114"/>
      <c r="R114"/>
      <c r="S114"/>
      <c r="T114"/>
      <c r="U114"/>
      <c r="V114"/>
      <c r="W114"/>
      <c r="X114"/>
      <c r="Y114"/>
      <c r="Z114"/>
      <c r="AA114"/>
      <c r="AB114"/>
      <c r="AC114"/>
    </row>
    <row r="115" spans="1:29" x14ac:dyDescent="0.25">
      <c r="A115"/>
      <c r="B115" s="502"/>
      <c r="C115" s="374"/>
      <c r="D115" s="376" t="s">
        <v>397</v>
      </c>
      <c r="E115" s="390">
        <v>0</v>
      </c>
      <c r="F115" s="391">
        <v>0.05</v>
      </c>
      <c r="G115" s="517"/>
      <c r="H115"/>
      <c r="I115"/>
      <c r="J115"/>
      <c r="K115"/>
      <c r="L115"/>
      <c r="M115"/>
      <c r="N115"/>
      <c r="O115"/>
      <c r="P115"/>
      <c r="Q115"/>
      <c r="R115"/>
      <c r="S115"/>
      <c r="T115"/>
      <c r="U115"/>
      <c r="V115"/>
      <c r="W115"/>
      <c r="X115"/>
      <c r="Y115"/>
      <c r="Z115"/>
      <c r="AA115"/>
      <c r="AB115"/>
      <c r="AC115"/>
    </row>
    <row r="116" spans="1:29" x14ac:dyDescent="0.25">
      <c r="A116"/>
      <c r="B116" s="502"/>
      <c r="C116" s="374"/>
      <c r="D116" s="376" t="s">
        <v>398</v>
      </c>
      <c r="E116" s="390">
        <v>15000</v>
      </c>
      <c r="F116" s="391">
        <v>0.1</v>
      </c>
      <c r="G116" s="517"/>
      <c r="H116"/>
      <c r="I116"/>
      <c r="J116"/>
      <c r="K116"/>
      <c r="L116"/>
      <c r="M116"/>
      <c r="N116"/>
      <c r="O116"/>
      <c r="P116"/>
      <c r="Q116"/>
      <c r="R116"/>
      <c r="S116"/>
      <c r="T116"/>
      <c r="U116"/>
      <c r="V116"/>
      <c r="W116"/>
      <c r="X116"/>
      <c r="Y116"/>
      <c r="Z116"/>
      <c r="AA116"/>
      <c r="AB116"/>
      <c r="AC116"/>
    </row>
    <row r="117" spans="1:29" x14ac:dyDescent="0.25">
      <c r="A117"/>
      <c r="B117" s="502"/>
      <c r="C117" s="374"/>
      <c r="D117" s="376" t="s">
        <v>399</v>
      </c>
      <c r="E117" s="390">
        <v>155000</v>
      </c>
      <c r="F117" s="391">
        <v>0.25</v>
      </c>
      <c r="G117" s="517"/>
      <c r="H117"/>
      <c r="I117"/>
      <c r="J117"/>
      <c r="K117"/>
      <c r="L117"/>
      <c r="M117"/>
      <c r="N117"/>
      <c r="O117"/>
      <c r="P117"/>
      <c r="Q117"/>
      <c r="R117"/>
      <c r="S117"/>
      <c r="T117"/>
      <c r="U117"/>
      <c r="V117"/>
      <c r="W117"/>
      <c r="X117"/>
      <c r="Y117"/>
      <c r="Z117"/>
      <c r="AA117"/>
      <c r="AB117"/>
      <c r="AC117"/>
    </row>
    <row r="118" spans="1:29" x14ac:dyDescent="0.25">
      <c r="A118"/>
      <c r="B118" s="502"/>
      <c r="C118" s="374"/>
      <c r="D118" s="376"/>
      <c r="E118" s="539" t="s">
        <v>401</v>
      </c>
      <c r="F118" s="540"/>
      <c r="G118" s="517"/>
      <c r="H118"/>
      <c r="I118"/>
      <c r="J118"/>
      <c r="K118"/>
      <c r="L118"/>
      <c r="M118"/>
      <c r="N118"/>
      <c r="O118"/>
      <c r="P118"/>
      <c r="Q118"/>
      <c r="R118"/>
      <c r="S118"/>
      <c r="T118"/>
      <c r="U118"/>
      <c r="V118"/>
      <c r="W118"/>
      <c r="X118"/>
      <c r="Y118"/>
      <c r="Z118"/>
      <c r="AA118"/>
      <c r="AB118"/>
      <c r="AC118"/>
    </row>
    <row r="119" spans="1:29" x14ac:dyDescent="0.25">
      <c r="A119"/>
      <c r="B119" s="502"/>
      <c r="C119" s="541" t="s">
        <v>160</v>
      </c>
      <c r="D119" s="542"/>
      <c r="E119" s="379" t="s">
        <v>98</v>
      </c>
      <c r="F119" s="380" t="s">
        <v>113</v>
      </c>
      <c r="G119" s="517"/>
      <c r="H119"/>
      <c r="I119"/>
      <c r="J119"/>
      <c r="K119"/>
      <c r="L119"/>
      <c r="M119"/>
      <c r="N119"/>
      <c r="O119"/>
      <c r="P119"/>
      <c r="Q119"/>
      <c r="R119"/>
      <c r="S119"/>
      <c r="T119"/>
      <c r="U119"/>
      <c r="V119"/>
      <c r="W119"/>
      <c r="X119"/>
      <c r="Y119"/>
      <c r="Z119"/>
      <c r="AA119"/>
      <c r="AB119"/>
      <c r="AC119"/>
    </row>
    <row r="120" spans="1:29" x14ac:dyDescent="0.25">
      <c r="A120"/>
      <c r="B120" s="502"/>
      <c r="C120" s="392"/>
      <c r="D120" s="393"/>
      <c r="E120" s="394">
        <v>0.15</v>
      </c>
      <c r="F120" s="391">
        <v>0.3</v>
      </c>
      <c r="G120" s="517"/>
      <c r="H120"/>
      <c r="I120"/>
      <c r="J120"/>
      <c r="K120"/>
      <c r="L120"/>
      <c r="M120"/>
      <c r="N120"/>
      <c r="O120"/>
      <c r="P120"/>
      <c r="Q120"/>
      <c r="R120"/>
      <c r="S120"/>
      <c r="T120"/>
      <c r="U120"/>
      <c r="V120"/>
      <c r="W120"/>
      <c r="X120"/>
      <c r="Y120"/>
      <c r="Z120"/>
      <c r="AA120"/>
      <c r="AB120"/>
      <c r="AC120"/>
    </row>
    <row r="121" spans="1:29" ht="20.100000000000001" customHeight="1" x14ac:dyDescent="0.25">
      <c r="B121" s="487" t="s">
        <v>251</v>
      </c>
      <c r="C121" s="487"/>
      <c r="D121" s="487"/>
      <c r="E121" s="488" t="s">
        <v>112</v>
      </c>
      <c r="F121" s="488" t="s">
        <v>113</v>
      </c>
      <c r="G121" s="258"/>
    </row>
    <row r="122" spans="1:29" x14ac:dyDescent="0.25">
      <c r="B122" s="495">
        <v>156</v>
      </c>
      <c r="C122" s="166"/>
      <c r="D122" s="140" t="s">
        <v>252</v>
      </c>
      <c r="E122" s="167">
        <v>0.15</v>
      </c>
      <c r="F122" s="167">
        <v>0.3</v>
      </c>
      <c r="G122" s="524" t="s">
        <v>146</v>
      </c>
    </row>
    <row r="123" spans="1:29" ht="30.75" customHeight="1" x14ac:dyDescent="0.25">
      <c r="B123" s="495"/>
      <c r="C123" s="166"/>
      <c r="D123" s="140" t="s">
        <v>253</v>
      </c>
      <c r="E123" s="167">
        <v>0.2</v>
      </c>
      <c r="F123" s="167">
        <v>0.4</v>
      </c>
      <c r="G123" s="524"/>
    </row>
    <row r="124" spans="1:29" ht="20.100000000000001" customHeight="1" x14ac:dyDescent="0.25">
      <c r="B124" s="487" t="s">
        <v>260</v>
      </c>
      <c r="C124" s="487"/>
      <c r="D124" s="487"/>
      <c r="E124" s="488" t="s">
        <v>112</v>
      </c>
      <c r="F124" s="488" t="s">
        <v>113</v>
      </c>
      <c r="G124" s="258"/>
    </row>
    <row r="125" spans="1:29" ht="17.25" customHeight="1" x14ac:dyDescent="0.25">
      <c r="B125" s="495"/>
      <c r="C125" s="166" t="s">
        <v>261</v>
      </c>
      <c r="D125" s="140" t="s">
        <v>262</v>
      </c>
      <c r="E125" s="167">
        <v>0.12</v>
      </c>
      <c r="F125" s="167">
        <v>0.24</v>
      </c>
      <c r="G125" s="524" t="s">
        <v>146</v>
      </c>
    </row>
    <row r="126" spans="1:29" x14ac:dyDescent="0.25">
      <c r="B126" s="495"/>
      <c r="C126" s="166" t="s">
        <v>263</v>
      </c>
      <c r="D126" s="140" t="s">
        <v>264</v>
      </c>
      <c r="E126" s="167">
        <v>0.04</v>
      </c>
      <c r="F126" s="167">
        <v>0.08</v>
      </c>
      <c r="G126" s="524"/>
    </row>
    <row r="127" spans="1:29" ht="20.100000000000001" customHeight="1" x14ac:dyDescent="0.25">
      <c r="B127" s="487" t="s">
        <v>254</v>
      </c>
      <c r="C127" s="487"/>
      <c r="D127" s="487"/>
      <c r="E127" s="488" t="s">
        <v>112</v>
      </c>
      <c r="F127" s="488" t="s">
        <v>113</v>
      </c>
      <c r="G127" s="258"/>
    </row>
    <row r="128" spans="1:29" s="301" customFormat="1" x14ac:dyDescent="0.25">
      <c r="A128" s="300"/>
      <c r="B128" s="378">
        <v>231</v>
      </c>
      <c r="C128" s="396" t="s">
        <v>255</v>
      </c>
      <c r="D128" s="372" t="s">
        <v>256</v>
      </c>
      <c r="E128" s="373">
        <v>0</v>
      </c>
      <c r="F128" s="373">
        <v>6.0000000000000001E-3</v>
      </c>
      <c r="G128" s="397" t="s">
        <v>137</v>
      </c>
      <c r="H128" s="300"/>
      <c r="I128" s="300"/>
      <c r="J128" s="300"/>
      <c r="K128" s="300"/>
      <c r="L128" s="300"/>
      <c r="M128" s="300"/>
      <c r="N128" s="300"/>
      <c r="O128" s="300"/>
      <c r="P128" s="300"/>
      <c r="Q128" s="300"/>
      <c r="R128" s="300"/>
      <c r="S128" s="300"/>
      <c r="T128" s="300"/>
      <c r="U128" s="300"/>
      <c r="V128" s="300"/>
      <c r="W128" s="300"/>
      <c r="X128" s="300"/>
      <c r="Y128" s="300"/>
      <c r="Z128" s="300"/>
      <c r="AA128" s="300"/>
      <c r="AB128" s="300"/>
      <c r="AC128" s="300"/>
    </row>
    <row r="129" spans="1:29" ht="20.100000000000001" customHeight="1" x14ac:dyDescent="0.25">
      <c r="B129" s="487" t="s">
        <v>257</v>
      </c>
      <c r="C129" s="487"/>
      <c r="D129" s="487"/>
      <c r="E129" s="488" t="s">
        <v>112</v>
      </c>
      <c r="F129" s="488" t="s">
        <v>113</v>
      </c>
      <c r="G129" s="258"/>
    </row>
    <row r="130" spans="1:29" s="301" customFormat="1" ht="26.25" customHeight="1" x14ac:dyDescent="0.25">
      <c r="A130" s="300"/>
      <c r="B130" s="378">
        <v>231</v>
      </c>
      <c r="C130" s="396" t="s">
        <v>258</v>
      </c>
      <c r="D130" s="372" t="s">
        <v>259</v>
      </c>
      <c r="E130" s="520">
        <v>200000</v>
      </c>
      <c r="F130" s="490"/>
      <c r="G130" s="397" t="s">
        <v>137</v>
      </c>
      <c r="H130" s="300"/>
      <c r="I130" s="300"/>
      <c r="J130" s="300"/>
      <c r="K130" s="300"/>
      <c r="L130" s="300"/>
      <c r="M130" s="300"/>
      <c r="N130" s="300"/>
      <c r="O130" s="300"/>
      <c r="P130" s="300"/>
      <c r="Q130" s="300"/>
      <c r="R130" s="300"/>
      <c r="S130" s="300"/>
      <c r="T130" s="300"/>
      <c r="U130" s="300"/>
      <c r="V130" s="300"/>
      <c r="W130" s="300"/>
      <c r="X130" s="300"/>
      <c r="Y130" s="300"/>
      <c r="Z130" s="300"/>
      <c r="AA130" s="300"/>
      <c r="AB130" s="300"/>
      <c r="AC130" s="300"/>
    </row>
    <row r="131" spans="1:29" ht="20.100000000000001" customHeight="1" x14ac:dyDescent="0.25">
      <c r="B131" s="487" t="s">
        <v>265</v>
      </c>
      <c r="C131" s="487"/>
      <c r="D131" s="487"/>
      <c r="E131" s="488" t="s">
        <v>112</v>
      </c>
      <c r="F131" s="488" t="s">
        <v>113</v>
      </c>
      <c r="G131" s="258"/>
    </row>
    <row r="132" spans="1:29" x14ac:dyDescent="0.25">
      <c r="B132" s="495">
        <v>233</v>
      </c>
      <c r="C132" s="519"/>
      <c r="D132" s="140" t="s">
        <v>266</v>
      </c>
      <c r="E132" s="167">
        <v>0.1</v>
      </c>
      <c r="F132" s="167">
        <v>0.2</v>
      </c>
      <c r="G132" s="524" t="s">
        <v>135</v>
      </c>
    </row>
    <row r="133" spans="1:29" x14ac:dyDescent="0.25">
      <c r="B133" s="495"/>
      <c r="C133" s="519"/>
      <c r="D133" s="140" t="s">
        <v>267</v>
      </c>
      <c r="E133" s="167">
        <v>0.08</v>
      </c>
      <c r="F133" s="167">
        <v>0.16</v>
      </c>
      <c r="G133" s="524"/>
    </row>
    <row r="134" spans="1:29" x14ac:dyDescent="0.25">
      <c r="B134" s="495"/>
      <c r="C134" s="519"/>
      <c r="D134" s="140" t="s">
        <v>268</v>
      </c>
      <c r="E134" s="167">
        <v>0.12</v>
      </c>
      <c r="F134" s="167">
        <v>0.24</v>
      </c>
      <c r="G134" s="524"/>
    </row>
    <row r="135" spans="1:29" ht="20.100000000000001" customHeight="1" x14ac:dyDescent="0.25">
      <c r="B135" s="487" t="s">
        <v>269</v>
      </c>
      <c r="C135" s="487"/>
      <c r="D135" s="487"/>
      <c r="E135" s="488" t="s">
        <v>112</v>
      </c>
      <c r="F135" s="488" t="s">
        <v>113</v>
      </c>
      <c r="G135" s="258"/>
    </row>
    <row r="136" spans="1:29" ht="42" customHeight="1" x14ac:dyDescent="0.25">
      <c r="B136" s="165">
        <v>236</v>
      </c>
      <c r="C136" s="148" t="s">
        <v>270</v>
      </c>
      <c r="D136" s="140" t="s">
        <v>271</v>
      </c>
      <c r="E136" s="499">
        <v>0.15</v>
      </c>
      <c r="F136" s="499"/>
      <c r="G136" s="138" t="s">
        <v>137</v>
      </c>
    </row>
    <row r="137" spans="1:29" ht="20.100000000000001" customHeight="1" x14ac:dyDescent="0.25">
      <c r="B137" s="487" t="s">
        <v>272</v>
      </c>
      <c r="C137" s="487"/>
      <c r="D137" s="487"/>
      <c r="E137" s="488" t="s">
        <v>112</v>
      </c>
      <c r="F137" s="488" t="s">
        <v>113</v>
      </c>
      <c r="G137" s="258"/>
    </row>
    <row r="138" spans="1:29" ht="27.75" customHeight="1" x14ac:dyDescent="0.25">
      <c r="B138" s="495">
        <v>236</v>
      </c>
      <c r="C138" s="519" t="s">
        <v>273</v>
      </c>
      <c r="D138" s="140" t="s">
        <v>403</v>
      </c>
      <c r="E138" s="167">
        <v>0.1</v>
      </c>
      <c r="F138" s="167">
        <v>0.2</v>
      </c>
      <c r="G138" s="138" t="s">
        <v>137</v>
      </c>
    </row>
    <row r="139" spans="1:29" x14ac:dyDescent="0.25">
      <c r="B139" s="495"/>
      <c r="C139" s="519"/>
      <c r="D139" s="140" t="s">
        <v>404</v>
      </c>
      <c r="E139" s="167">
        <v>0.05</v>
      </c>
      <c r="F139" s="167">
        <v>0.1</v>
      </c>
      <c r="G139" s="138" t="s">
        <v>137</v>
      </c>
    </row>
    <row r="140" spans="1:29" ht="42" customHeight="1" x14ac:dyDescent="0.25">
      <c r="B140" s="487" t="s">
        <v>274</v>
      </c>
      <c r="C140" s="487"/>
      <c r="D140" s="487"/>
      <c r="E140" s="377" t="s">
        <v>112</v>
      </c>
      <c r="F140" s="381" t="s">
        <v>410</v>
      </c>
      <c r="G140" s="258"/>
    </row>
    <row r="141" spans="1:29" ht="27" customHeight="1" x14ac:dyDescent="0.25">
      <c r="B141" s="495">
        <v>236</v>
      </c>
      <c r="C141" s="521" t="s">
        <v>275</v>
      </c>
      <c r="D141" s="140" t="s">
        <v>405</v>
      </c>
      <c r="E141" s="309" t="s">
        <v>409</v>
      </c>
      <c r="F141" s="309">
        <v>0.06</v>
      </c>
      <c r="G141" s="503" t="s">
        <v>276</v>
      </c>
    </row>
    <row r="142" spans="1:29" x14ac:dyDescent="0.25">
      <c r="B142" s="495"/>
      <c r="C142" s="522"/>
      <c r="D142" s="140" t="s">
        <v>415</v>
      </c>
      <c r="E142" s="309" t="s">
        <v>408</v>
      </c>
      <c r="F142" s="309">
        <v>7.0000000000000007E-2</v>
      </c>
      <c r="G142" s="504"/>
    </row>
    <row r="143" spans="1:29" ht="15" customHeight="1" x14ac:dyDescent="0.25">
      <c r="B143" s="495"/>
      <c r="C143" s="522"/>
      <c r="D143" s="140" t="s">
        <v>416</v>
      </c>
      <c r="E143" s="309" t="s">
        <v>407</v>
      </c>
      <c r="F143" s="309">
        <v>0.08</v>
      </c>
      <c r="G143" s="504"/>
    </row>
    <row r="144" spans="1:29" ht="56.25" customHeight="1" x14ac:dyDescent="0.25">
      <c r="B144" s="495"/>
      <c r="C144" s="543"/>
      <c r="D144" s="544" t="s">
        <v>406</v>
      </c>
      <c r="E144" s="545"/>
      <c r="F144" s="546"/>
      <c r="G144" s="505"/>
    </row>
    <row r="145" spans="2:7" ht="30.75" customHeight="1" x14ac:dyDescent="0.25">
      <c r="B145" s="495"/>
      <c r="C145" s="521" t="s">
        <v>277</v>
      </c>
      <c r="D145" s="140" t="s">
        <v>411</v>
      </c>
      <c r="E145" s="309" t="s">
        <v>412</v>
      </c>
      <c r="F145" s="309">
        <v>0.06</v>
      </c>
      <c r="G145" s="516" t="s">
        <v>137</v>
      </c>
    </row>
    <row r="146" spans="2:7" x14ac:dyDescent="0.25">
      <c r="B146" s="495"/>
      <c r="C146" s="522"/>
      <c r="D146" s="140" t="s">
        <v>417</v>
      </c>
      <c r="E146" s="309" t="s">
        <v>413</v>
      </c>
      <c r="F146" s="309">
        <v>7.0000000000000007E-2</v>
      </c>
      <c r="G146" s="517"/>
    </row>
    <row r="147" spans="2:7" ht="15.75" customHeight="1" x14ac:dyDescent="0.25">
      <c r="B147" s="495"/>
      <c r="C147" s="522"/>
      <c r="D147" s="140" t="s">
        <v>418</v>
      </c>
      <c r="E147" s="309" t="s">
        <v>414</v>
      </c>
      <c r="F147" s="309">
        <v>0.08</v>
      </c>
      <c r="G147" s="518"/>
    </row>
    <row r="148" spans="2:7" ht="30" customHeight="1" x14ac:dyDescent="0.25">
      <c r="B148" s="495"/>
      <c r="C148" s="165" t="s">
        <v>278</v>
      </c>
      <c r="D148" s="140" t="s">
        <v>279</v>
      </c>
      <c r="E148" s="373">
        <v>0.03</v>
      </c>
      <c r="F148" s="373">
        <v>0.105</v>
      </c>
      <c r="G148" s="138" t="s">
        <v>137</v>
      </c>
    </row>
    <row r="149" spans="2:7" ht="31.5" customHeight="1" x14ac:dyDescent="0.25">
      <c r="B149" s="165"/>
      <c r="C149" s="536" t="s">
        <v>280</v>
      </c>
      <c r="D149" s="537"/>
      <c r="E149" s="537"/>
      <c r="F149" s="537"/>
      <c r="G149" s="538"/>
    </row>
    <row r="150" spans="2:7" ht="20.100000000000001" customHeight="1" x14ac:dyDescent="0.25">
      <c r="B150" s="487" t="s">
        <v>281</v>
      </c>
      <c r="C150" s="487"/>
      <c r="D150" s="487"/>
      <c r="E150" s="488" t="s">
        <v>112</v>
      </c>
      <c r="F150" s="488" t="s">
        <v>113</v>
      </c>
      <c r="G150" s="258"/>
    </row>
    <row r="151" spans="2:7" ht="25.5" x14ac:dyDescent="0.25">
      <c r="B151" s="495">
        <v>236</v>
      </c>
      <c r="C151" s="166" t="s">
        <v>282</v>
      </c>
      <c r="D151" s="140" t="s">
        <v>283</v>
      </c>
      <c r="E151" s="399" t="s">
        <v>284</v>
      </c>
      <c r="F151" s="398" t="s">
        <v>422</v>
      </c>
      <c r="G151" s="150" t="s">
        <v>137</v>
      </c>
    </row>
    <row r="152" spans="2:7" x14ac:dyDescent="0.25">
      <c r="B152" s="495"/>
      <c r="C152" s="166" t="s">
        <v>285</v>
      </c>
      <c r="D152" s="140" t="s">
        <v>286</v>
      </c>
      <c r="E152" s="400">
        <v>3000000</v>
      </c>
      <c r="F152" s="398" t="s">
        <v>422</v>
      </c>
      <c r="G152" s="138" t="s">
        <v>137</v>
      </c>
    </row>
    <row r="153" spans="2:7" ht="25.5" x14ac:dyDescent="0.25">
      <c r="B153" s="495"/>
      <c r="C153" s="306" t="s">
        <v>287</v>
      </c>
      <c r="D153" s="302" t="s">
        <v>288</v>
      </c>
      <c r="E153" s="400" t="s">
        <v>289</v>
      </c>
      <c r="F153" s="398" t="s">
        <v>422</v>
      </c>
      <c r="G153" s="138" t="s">
        <v>137</v>
      </c>
    </row>
    <row r="154" spans="2:7" ht="20.100000000000001" customHeight="1" x14ac:dyDescent="0.25">
      <c r="B154" s="487" t="s">
        <v>419</v>
      </c>
      <c r="C154" s="487"/>
      <c r="D154" s="487"/>
      <c r="E154" s="488" t="s">
        <v>112</v>
      </c>
      <c r="F154" s="488" t="s">
        <v>113</v>
      </c>
      <c r="G154" s="258"/>
    </row>
    <row r="155" spans="2:7" x14ac:dyDescent="0.25">
      <c r="B155" s="165">
        <v>236</v>
      </c>
      <c r="C155" s="166" t="s">
        <v>420</v>
      </c>
      <c r="D155" s="140" t="s">
        <v>421</v>
      </c>
      <c r="E155" s="303">
        <v>0.1</v>
      </c>
      <c r="F155" s="303">
        <v>0.2</v>
      </c>
      <c r="G155" s="150" t="s">
        <v>137</v>
      </c>
    </row>
    <row r="156" spans="2:7" ht="20.100000000000001" customHeight="1" x14ac:dyDescent="0.25">
      <c r="B156" s="487" t="s">
        <v>290</v>
      </c>
      <c r="C156" s="487"/>
      <c r="D156" s="487"/>
      <c r="E156" s="488" t="s">
        <v>112</v>
      </c>
      <c r="F156" s="488" t="s">
        <v>113</v>
      </c>
      <c r="G156" s="258"/>
    </row>
    <row r="157" spans="2:7" ht="55.5" customHeight="1" x14ac:dyDescent="0.25">
      <c r="B157" s="495">
        <v>236</v>
      </c>
      <c r="C157" s="519" t="s">
        <v>291</v>
      </c>
      <c r="D157" s="142" t="s">
        <v>292</v>
      </c>
      <c r="E157" s="167">
        <v>1E-3</v>
      </c>
      <c r="F157" s="167">
        <v>2E-3</v>
      </c>
      <c r="G157" s="524" t="s">
        <v>137</v>
      </c>
    </row>
    <row r="158" spans="2:7" ht="14.25" customHeight="1" x14ac:dyDescent="0.25">
      <c r="B158" s="495"/>
      <c r="C158" s="519"/>
      <c r="D158" s="140" t="s">
        <v>293</v>
      </c>
      <c r="E158" s="167">
        <v>2.5000000000000001E-3</v>
      </c>
      <c r="F158" s="167">
        <v>7.0000000000000001E-3</v>
      </c>
      <c r="G158" s="524"/>
    </row>
    <row r="159" spans="2:7" ht="20.100000000000001" customHeight="1" x14ac:dyDescent="0.25">
      <c r="B159" s="487" t="s">
        <v>294</v>
      </c>
      <c r="C159" s="487"/>
      <c r="D159" s="487"/>
      <c r="E159" s="488" t="s">
        <v>112</v>
      </c>
      <c r="F159" s="488" t="s">
        <v>113</v>
      </c>
      <c r="G159" s="258"/>
    </row>
    <row r="160" spans="2:7" ht="42" customHeight="1" x14ac:dyDescent="0.25">
      <c r="B160" s="165">
        <v>236</v>
      </c>
      <c r="C160" s="166" t="s">
        <v>295</v>
      </c>
      <c r="D160" s="140" t="s">
        <v>296</v>
      </c>
      <c r="E160" s="167">
        <v>5.0000000000000001E-3</v>
      </c>
      <c r="F160" s="167">
        <v>0.01</v>
      </c>
      <c r="G160" s="138" t="s">
        <v>137</v>
      </c>
    </row>
    <row r="161" spans="1:29" ht="20.100000000000001" customHeight="1" x14ac:dyDescent="0.25">
      <c r="B161" s="487" t="s">
        <v>297</v>
      </c>
      <c r="C161" s="487"/>
      <c r="D161" s="487"/>
      <c r="E161" s="488" t="s">
        <v>112</v>
      </c>
      <c r="F161" s="488" t="s">
        <v>113</v>
      </c>
      <c r="G161" s="258"/>
    </row>
    <row r="162" spans="1:29" s="301" customFormat="1" x14ac:dyDescent="0.25">
      <c r="A162" s="300"/>
      <c r="B162" s="305">
        <v>236</v>
      </c>
      <c r="C162" s="306" t="s">
        <v>298</v>
      </c>
      <c r="D162" s="302" t="s">
        <v>299</v>
      </c>
      <c r="E162" s="373">
        <v>0.05</v>
      </c>
      <c r="F162" s="373">
        <v>0.1</v>
      </c>
      <c r="G162" s="304" t="s">
        <v>137</v>
      </c>
      <c r="H162" s="300"/>
      <c r="I162" s="300"/>
      <c r="J162" s="300"/>
      <c r="K162" s="300"/>
      <c r="L162" s="300"/>
      <c r="M162" s="300"/>
      <c r="N162" s="300"/>
      <c r="O162" s="300"/>
      <c r="P162" s="300"/>
      <c r="Q162" s="300"/>
      <c r="R162" s="300"/>
      <c r="S162" s="300"/>
      <c r="T162" s="300"/>
      <c r="U162" s="300"/>
      <c r="V162" s="300"/>
      <c r="W162" s="300"/>
      <c r="X162" s="300"/>
      <c r="Y162" s="300"/>
      <c r="Z162" s="300"/>
      <c r="AA162" s="300"/>
      <c r="AB162" s="300"/>
      <c r="AC162" s="300"/>
    </row>
    <row r="163" spans="1:29" ht="20.100000000000001" customHeight="1" x14ac:dyDescent="0.25">
      <c r="B163" s="487" t="s">
        <v>300</v>
      </c>
      <c r="C163" s="487"/>
      <c r="D163" s="487"/>
      <c r="E163" s="488" t="s">
        <v>112</v>
      </c>
      <c r="F163" s="488" t="s">
        <v>113</v>
      </c>
      <c r="G163" s="258"/>
    </row>
    <row r="164" spans="1:29" s="307" customFormat="1" ht="18" customHeight="1" x14ac:dyDescent="0.25">
      <c r="A164" s="289"/>
      <c r="B164" s="378">
        <v>236</v>
      </c>
      <c r="C164" s="396" t="s">
        <v>301</v>
      </c>
      <c r="D164" s="372" t="s">
        <v>302</v>
      </c>
      <c r="E164" s="373">
        <v>0.1</v>
      </c>
      <c r="F164" s="373">
        <v>0.2</v>
      </c>
      <c r="G164" s="397" t="s">
        <v>137</v>
      </c>
      <c r="H164" s="289"/>
      <c r="I164" s="289"/>
      <c r="J164" s="289"/>
      <c r="K164" s="289"/>
      <c r="L164" s="289"/>
      <c r="M164" s="289"/>
      <c r="N164" s="289"/>
      <c r="O164" s="289"/>
      <c r="P164" s="289"/>
      <c r="Q164" s="289"/>
      <c r="R164" s="289"/>
      <c r="S164" s="289"/>
      <c r="T164" s="289"/>
      <c r="U164" s="289"/>
      <c r="V164" s="289"/>
      <c r="W164" s="289"/>
      <c r="X164" s="289"/>
      <c r="Y164" s="289"/>
      <c r="Z164" s="289"/>
      <c r="AA164" s="289"/>
      <c r="AB164" s="289"/>
      <c r="AC164" s="289"/>
    </row>
    <row r="165" spans="1:29" x14ac:dyDescent="0.25">
      <c r="B165" s="527"/>
      <c r="C165" s="527"/>
      <c r="D165" s="527"/>
      <c r="E165" s="527"/>
      <c r="F165" s="527"/>
      <c r="G165" s="527"/>
    </row>
    <row r="166" spans="1:29" x14ac:dyDescent="0.25">
      <c r="B166" s="528"/>
      <c r="C166" s="528"/>
      <c r="D166" s="528"/>
      <c r="E166" s="528"/>
      <c r="F166" s="528"/>
      <c r="G166" s="528"/>
    </row>
    <row r="167" spans="1:29" x14ac:dyDescent="0.25">
      <c r="B167" s="525" t="s">
        <v>303</v>
      </c>
      <c r="C167" s="525"/>
      <c r="D167" s="525"/>
      <c r="E167" s="525"/>
      <c r="F167" s="525"/>
      <c r="G167" s="525"/>
    </row>
    <row r="168" spans="1:29" x14ac:dyDescent="0.25">
      <c r="B168" s="526"/>
      <c r="C168" s="526"/>
      <c r="D168" s="526"/>
      <c r="E168" s="526"/>
      <c r="F168" s="526"/>
      <c r="G168" s="526"/>
    </row>
    <row r="169" spans="1:29" s="120" customFormat="1" ht="12" customHeight="1" x14ac:dyDescent="0.25">
      <c r="B169" s="177"/>
      <c r="C169" s="175"/>
      <c r="D169" s="143"/>
      <c r="E169" s="176"/>
      <c r="F169" s="176"/>
      <c r="G169" s="139"/>
    </row>
    <row r="170" spans="1:29" ht="15.75" x14ac:dyDescent="0.25">
      <c r="B170" s="259" t="s">
        <v>26</v>
      </c>
      <c r="C170" s="149"/>
      <c r="D170" s="144"/>
      <c r="E170" s="158"/>
      <c r="F170" s="158"/>
    </row>
    <row r="171" spans="1:29" ht="15" customHeight="1" x14ac:dyDescent="0.25">
      <c r="B171" s="514" t="s">
        <v>29</v>
      </c>
      <c r="C171" s="514"/>
      <c r="D171" s="514"/>
      <c r="E171" s="159"/>
      <c r="F171" s="159"/>
    </row>
    <row r="172" spans="1:29" x14ac:dyDescent="0.25">
      <c r="B172" s="149" t="s">
        <v>30</v>
      </c>
      <c r="C172" s="149"/>
      <c r="D172" s="144"/>
      <c r="E172" s="158"/>
      <c r="F172" s="158"/>
    </row>
    <row r="173" spans="1:29" x14ac:dyDescent="0.25">
      <c r="B173" s="149" t="s">
        <v>32</v>
      </c>
      <c r="C173" s="149"/>
      <c r="D173" s="144"/>
      <c r="E173" s="158"/>
      <c r="F173" s="158"/>
    </row>
    <row r="174" spans="1:29" x14ac:dyDescent="0.25">
      <c r="B174" s="506" t="s">
        <v>33</v>
      </c>
      <c r="C174" s="506"/>
      <c r="D174" s="144"/>
      <c r="E174" s="158"/>
      <c r="F174" s="158"/>
    </row>
    <row r="175" spans="1:29" x14ac:dyDescent="0.25">
      <c r="B175" s="523" t="s">
        <v>304</v>
      </c>
      <c r="C175" s="523"/>
      <c r="D175" s="523"/>
      <c r="E175" s="523"/>
      <c r="F175" s="523"/>
      <c r="G175" s="523"/>
    </row>
    <row r="176" spans="1:29" x14ac:dyDescent="0.25">
      <c r="B176" s="149" t="s">
        <v>305</v>
      </c>
      <c r="C176" s="149"/>
      <c r="D176" s="144"/>
      <c r="E176" s="158"/>
      <c r="F176" s="158"/>
    </row>
    <row r="177" spans="2:6" x14ac:dyDescent="0.25">
      <c r="B177" s="149"/>
      <c r="C177" s="149"/>
      <c r="D177" s="144"/>
      <c r="E177" s="158"/>
      <c r="F177" s="158"/>
    </row>
    <row r="178" spans="2:6" x14ac:dyDescent="0.25">
      <c r="B178" s="149"/>
      <c r="C178" s="149"/>
      <c r="D178" s="144"/>
      <c r="E178" s="158"/>
      <c r="F178" s="158"/>
    </row>
    <row r="179" spans="2:6" x14ac:dyDescent="0.25">
      <c r="B179" s="149"/>
      <c r="C179" s="149"/>
      <c r="D179" s="145"/>
      <c r="E179" s="158"/>
      <c r="F179" s="158"/>
    </row>
    <row r="180" spans="2:6" x14ac:dyDescent="0.25">
      <c r="B180" s="149"/>
      <c r="C180" s="149"/>
      <c r="D180" s="144"/>
      <c r="E180" s="158"/>
      <c r="F180" s="158"/>
    </row>
    <row r="181" spans="2:6" x14ac:dyDescent="0.25">
      <c r="B181" s="158"/>
      <c r="C181" s="149"/>
      <c r="D181" s="146"/>
      <c r="E181" s="158"/>
      <c r="F181" s="158"/>
    </row>
  </sheetData>
  <sheetProtection algorithmName="SHA-512" hashValue="nX0wF9/A0dxDwUG/UIQyoWkuRDXgrI3GqosRtQGyD+nt/rCYpVP1tjgg2S4NBSEaV5aAc7B8hGwMPEahQabqPw==" saltValue="0VtvOtB7axqy7TnY4Y+b+Q==" spinCount="100000" sheet="1" selectLockedCells="1"/>
  <mergeCells count="159">
    <mergeCell ref="E45:F45"/>
    <mergeCell ref="E46:F46"/>
    <mergeCell ref="G8:G13"/>
    <mergeCell ref="G16:G19"/>
    <mergeCell ref="D14:F14"/>
    <mergeCell ref="C38:C43"/>
    <mergeCell ref="B38:B46"/>
    <mergeCell ref="B8:B14"/>
    <mergeCell ref="C8:C14"/>
    <mergeCell ref="B15:D15"/>
    <mergeCell ref="E15:F15"/>
    <mergeCell ref="B16:B18"/>
    <mergeCell ref="C16:C18"/>
    <mergeCell ref="E16:F16"/>
    <mergeCell ref="E17:F17"/>
    <mergeCell ref="E18:F18"/>
    <mergeCell ref="B20:D20"/>
    <mergeCell ref="E20:F20"/>
    <mergeCell ref="E19:F19"/>
    <mergeCell ref="B37:D37"/>
    <mergeCell ref="B67:B69"/>
    <mergeCell ref="C48:C51"/>
    <mergeCell ref="C53:C56"/>
    <mergeCell ref="E52:F52"/>
    <mergeCell ref="C72:C73"/>
    <mergeCell ref="E78:F78"/>
    <mergeCell ref="B52:D52"/>
    <mergeCell ref="E68:F68"/>
    <mergeCell ref="E69:F69"/>
    <mergeCell ref="B62:B66"/>
    <mergeCell ref="B1:F1"/>
    <mergeCell ref="B2:F2"/>
    <mergeCell ref="B132:B134"/>
    <mergeCell ref="B29:D29"/>
    <mergeCell ref="E29:F29"/>
    <mergeCell ref="B30:B36"/>
    <mergeCell ref="C30:C36"/>
    <mergeCell ref="G30:G32"/>
    <mergeCell ref="E6:F6"/>
    <mergeCell ref="B4:G4"/>
    <mergeCell ref="G48:G51"/>
    <mergeCell ref="G53:G56"/>
    <mergeCell ref="D56:F56"/>
    <mergeCell ref="G125:G126"/>
    <mergeCell ref="G132:G134"/>
    <mergeCell ref="C132:C134"/>
    <mergeCell ref="B47:D47"/>
    <mergeCell ref="E47:F47"/>
    <mergeCell ref="G122:G123"/>
    <mergeCell ref="G93:G97"/>
    <mergeCell ref="B105:B107"/>
    <mergeCell ref="B112:D112"/>
    <mergeCell ref="G38:G46"/>
    <mergeCell ref="E118:F118"/>
    <mergeCell ref="E67:F67"/>
    <mergeCell ref="B70:B78"/>
    <mergeCell ref="B157:B158"/>
    <mergeCell ref="C157:C158"/>
    <mergeCell ref="B141:B148"/>
    <mergeCell ref="E63:F63"/>
    <mergeCell ref="G157:G158"/>
    <mergeCell ref="E124:F124"/>
    <mergeCell ref="C98:C101"/>
    <mergeCell ref="B122:B123"/>
    <mergeCell ref="B80:D80"/>
    <mergeCell ref="E99:F99"/>
    <mergeCell ref="B81:B103"/>
    <mergeCell ref="B129:D129"/>
    <mergeCell ref="E106:F106"/>
    <mergeCell ref="E108:F108"/>
    <mergeCell ref="E121:F121"/>
    <mergeCell ref="B124:D124"/>
    <mergeCell ref="B140:D140"/>
    <mergeCell ref="B156:D156"/>
    <mergeCell ref="C149:G149"/>
    <mergeCell ref="B154:D154"/>
    <mergeCell ref="E154:F154"/>
    <mergeCell ref="C113:D113"/>
    <mergeCell ref="B138:B139"/>
    <mergeCell ref="E136:F136"/>
    <mergeCell ref="E129:F129"/>
    <mergeCell ref="E130:F130"/>
    <mergeCell ref="E110:F110"/>
    <mergeCell ref="E111:F111"/>
    <mergeCell ref="B110:B111"/>
    <mergeCell ref="B175:G175"/>
    <mergeCell ref="B125:B126"/>
    <mergeCell ref="B167:G168"/>
    <mergeCell ref="B161:D161"/>
    <mergeCell ref="B165:G166"/>
    <mergeCell ref="B159:D159"/>
    <mergeCell ref="C119:D119"/>
    <mergeCell ref="B113:B120"/>
    <mergeCell ref="G113:G120"/>
    <mergeCell ref="C141:C144"/>
    <mergeCell ref="D144:F144"/>
    <mergeCell ref="C145:C147"/>
    <mergeCell ref="G145:G147"/>
    <mergeCell ref="G141:G144"/>
    <mergeCell ref="B174:C174"/>
    <mergeCell ref="B57:B60"/>
    <mergeCell ref="C57:C60"/>
    <mergeCell ref="G57:G60"/>
    <mergeCell ref="B61:D61"/>
    <mergeCell ref="E61:F61"/>
    <mergeCell ref="E84:F84"/>
    <mergeCell ref="G84:G85"/>
    <mergeCell ref="D84:D85"/>
    <mergeCell ref="E105:F105"/>
    <mergeCell ref="E161:F161"/>
    <mergeCell ref="B131:D131"/>
    <mergeCell ref="E131:F131"/>
    <mergeCell ref="B135:D135"/>
    <mergeCell ref="E135:F135"/>
    <mergeCell ref="B137:D137"/>
    <mergeCell ref="E137:F137"/>
    <mergeCell ref="B121:D121"/>
    <mergeCell ref="B171:D171"/>
    <mergeCell ref="C70:C71"/>
    <mergeCell ref="E65:F65"/>
    <mergeCell ref="B109:D109"/>
    <mergeCell ref="C74:C77"/>
    <mergeCell ref="G105:G108"/>
    <mergeCell ref="B7:D7"/>
    <mergeCell ref="E7:F7"/>
    <mergeCell ref="B21:B27"/>
    <mergeCell ref="C21:C27"/>
    <mergeCell ref="E21:F21"/>
    <mergeCell ref="G21:G27"/>
    <mergeCell ref="E22:F22"/>
    <mergeCell ref="E27:F27"/>
    <mergeCell ref="E23:F23"/>
    <mergeCell ref="E24:F24"/>
    <mergeCell ref="E25:F25"/>
    <mergeCell ref="E26:F26"/>
    <mergeCell ref="B163:D163"/>
    <mergeCell ref="E163:F163"/>
    <mergeCell ref="B127:D127"/>
    <mergeCell ref="E127:F127"/>
    <mergeCell ref="E28:F28"/>
    <mergeCell ref="E66:F66"/>
    <mergeCell ref="C67:C69"/>
    <mergeCell ref="C81:C92"/>
    <mergeCell ref="B150:D150"/>
    <mergeCell ref="E150:F150"/>
    <mergeCell ref="B151:B153"/>
    <mergeCell ref="E64:F64"/>
    <mergeCell ref="E62:F62"/>
    <mergeCell ref="C93:C97"/>
    <mergeCell ref="E80:F80"/>
    <mergeCell ref="E104:F104"/>
    <mergeCell ref="E109:F109"/>
    <mergeCell ref="E107:F107"/>
    <mergeCell ref="B104:D104"/>
    <mergeCell ref="B53:B56"/>
    <mergeCell ref="B48:B51"/>
    <mergeCell ref="E159:F159"/>
    <mergeCell ref="E156:F156"/>
    <mergeCell ref="C138:C139"/>
  </mergeCells>
  <hyperlinks>
    <hyperlink ref="B174" r:id="rId1" xr:uid="{00000000-0004-0000-0200-000000000000}"/>
    <hyperlink ref="B175" r:id="rId2" xr:uid="{00000000-0004-0000-0200-000001000000}"/>
    <hyperlink ref="B4" r:id="rId3" xr:uid="{F0133DE2-7EE3-4D71-AB96-977F5386B0DC}"/>
    <hyperlink ref="E46:F46" r:id="rId4" display="Click to download salary tax calculator" xr:uid="{F4F77540-2D90-4629-B731-F9CCB802DB51}"/>
  </hyperlinks>
  <printOptions horizontalCentered="1"/>
  <pageMargins left="0.36" right="0.18" top="0.5" bottom="0.25" header="0.2" footer="0.16"/>
  <pageSetup scale="49" orientation="portrait" r:id="rId5"/>
  <headerFooter>
    <oddFooter>&amp;C
&amp;R&amp;"-,Bold"&amp;12Page &amp;P/&amp;N</oddFooter>
  </headerFooter>
  <rowBreaks count="2" manualBreakCount="2">
    <brk id="66" min="1" max="6" man="1"/>
    <brk id="108" min="1" max="6" man="1"/>
  </rowBreaks>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FB192-0061-40B2-A919-BE2356584EAB}">
  <sheetPr>
    <tabColor theme="3" tint="-0.249977111117893"/>
    <pageSetUpPr fitToPage="1"/>
  </sheetPr>
  <dimension ref="A1:W40"/>
  <sheetViews>
    <sheetView topLeftCell="A22" zoomScale="106" zoomScaleNormal="106" workbookViewId="0">
      <selection activeCell="H7" sqref="H7:I7"/>
    </sheetView>
  </sheetViews>
  <sheetFormatPr defaultRowHeight="15" x14ac:dyDescent="0.25"/>
  <cols>
    <col min="1" max="1" width="23" style="1" customWidth="1"/>
    <col min="2" max="2" width="31" style="1" customWidth="1"/>
    <col min="3" max="3" width="19.28515625" style="1" customWidth="1"/>
    <col min="4" max="4" width="18.7109375" style="1" customWidth="1"/>
    <col min="5" max="5" width="11.140625" style="1" customWidth="1"/>
    <col min="6" max="7" width="9.140625" style="1"/>
    <col min="8" max="8" width="11.28515625" style="1" customWidth="1"/>
    <col min="9" max="9" width="10.5703125" style="1" customWidth="1"/>
    <col min="10" max="10" width="9.140625" style="1"/>
    <col min="11" max="11" width="11.140625" style="1" customWidth="1"/>
    <col min="12" max="12" width="2.28515625" style="1" customWidth="1"/>
    <col min="13" max="13" width="9.140625" style="1"/>
    <col min="14" max="16" width="9.140625" style="1" customWidth="1"/>
    <col min="17" max="17" width="9.140625" style="1" hidden="1" customWidth="1"/>
    <col min="18" max="18" width="17.42578125" style="1" hidden="1" customWidth="1"/>
    <col min="19" max="21" width="25.85546875" style="1" hidden="1" customWidth="1"/>
    <col min="22" max="32" width="9.140625" style="1" customWidth="1"/>
    <col min="33" max="16384" width="9.140625" style="1"/>
  </cols>
  <sheetData>
    <row r="1" spans="1:21" ht="15.75" x14ac:dyDescent="0.25">
      <c r="A1" s="290" t="s">
        <v>0</v>
      </c>
      <c r="B1" s="291"/>
      <c r="C1" s="291"/>
      <c r="D1" s="291"/>
      <c r="E1" s="291"/>
      <c r="F1" s="291"/>
      <c r="G1" s="291"/>
      <c r="H1" s="291"/>
      <c r="I1" s="291"/>
      <c r="J1" s="291"/>
      <c r="K1" s="291"/>
      <c r="L1" s="292"/>
    </row>
    <row r="2" spans="1:21" ht="15.75" x14ac:dyDescent="0.25">
      <c r="A2" s="290" t="s">
        <v>1</v>
      </c>
      <c r="B2" s="291"/>
      <c r="C2" s="291"/>
      <c r="D2" s="291"/>
      <c r="E2" s="291"/>
      <c r="F2" s="291"/>
      <c r="G2" s="291"/>
      <c r="H2" s="291"/>
      <c r="I2" s="291"/>
      <c r="J2" s="291"/>
      <c r="K2" s="291"/>
      <c r="L2" s="292"/>
    </row>
    <row r="3" spans="1:21" ht="15.75" x14ac:dyDescent="0.25">
      <c r="A3" s="293" t="s">
        <v>374</v>
      </c>
      <c r="B3" s="294"/>
      <c r="C3" s="294"/>
      <c r="D3" s="294"/>
      <c r="E3" s="294"/>
      <c r="F3" s="294"/>
      <c r="G3" s="294"/>
      <c r="H3" s="294"/>
      <c r="I3" s="294"/>
      <c r="J3" s="294"/>
      <c r="K3" s="294"/>
      <c r="L3" s="295"/>
    </row>
    <row r="4" spans="1:21" ht="15.75" x14ac:dyDescent="0.25">
      <c r="A4" s="36"/>
      <c r="B4" s="2"/>
      <c r="C4" s="2"/>
      <c r="D4" s="2"/>
      <c r="E4" s="2"/>
      <c r="F4" s="2"/>
      <c r="G4" s="2"/>
      <c r="H4" s="2"/>
      <c r="I4" s="2"/>
      <c r="J4" s="2"/>
      <c r="K4" s="2"/>
      <c r="L4" s="192"/>
    </row>
    <row r="5" spans="1:21" ht="15.75" x14ac:dyDescent="0.25">
      <c r="A5" s="37"/>
      <c r="F5" s="423" t="s">
        <v>2</v>
      </c>
      <c r="G5" s="423"/>
      <c r="H5" s="423"/>
      <c r="I5" s="423"/>
      <c r="J5" s="423"/>
      <c r="K5" s="423"/>
      <c r="L5" s="31"/>
      <c r="M5" s="16"/>
    </row>
    <row r="6" spans="1:21" ht="37.5" customHeight="1" x14ac:dyDescent="0.25">
      <c r="A6" s="37"/>
      <c r="B6" s="296" t="s">
        <v>3</v>
      </c>
      <c r="C6" s="297" t="s">
        <v>4</v>
      </c>
      <c r="D6" s="296" t="s">
        <v>5</v>
      </c>
      <c r="F6" s="424" t="s">
        <v>6</v>
      </c>
      <c r="G6" s="425"/>
      <c r="H6" s="424" t="s">
        <v>7</v>
      </c>
      <c r="I6" s="425"/>
      <c r="J6" s="424" t="s">
        <v>8</v>
      </c>
      <c r="K6" s="425"/>
      <c r="L6" s="32"/>
      <c r="S6" s="3" t="s">
        <v>9</v>
      </c>
      <c r="T6" s="4" t="s">
        <v>4</v>
      </c>
      <c r="U6" s="3" t="s">
        <v>5</v>
      </c>
    </row>
    <row r="7" spans="1:21" ht="15.75" x14ac:dyDescent="0.25">
      <c r="A7" s="201" t="s">
        <v>10</v>
      </c>
      <c r="B7" s="186">
        <f>'SALARY TAX-2024-25'!B7</f>
        <v>820000</v>
      </c>
      <c r="C7" s="186">
        <f>'SALARY TAX-2024-25'!C7</f>
        <v>10</v>
      </c>
      <c r="D7" s="182">
        <f>+B7*C7</f>
        <v>8200000</v>
      </c>
      <c r="F7" s="418" t="s">
        <v>375</v>
      </c>
      <c r="G7" s="419"/>
      <c r="H7" s="249"/>
      <c r="I7" s="250"/>
      <c r="J7" s="249">
        <f>I7-H7</f>
        <v>0</v>
      </c>
      <c r="K7" s="251" t="str">
        <f>IF(J7&lt;0,"was higher tax",IF(J7=0,"no change","was lower tax"))</f>
        <v>no change</v>
      </c>
      <c r="L7" s="32"/>
      <c r="R7" s="1" t="s">
        <v>12</v>
      </c>
      <c r="S7" s="6">
        <f>B7</f>
        <v>820000</v>
      </c>
      <c r="T7" s="7">
        <f>IF(C11&lt;12,C11,12)</f>
        <v>10</v>
      </c>
      <c r="U7" s="7">
        <f>+S7*T7</f>
        <v>8200000</v>
      </c>
    </row>
    <row r="8" spans="1:21" ht="15.75" x14ac:dyDescent="0.25">
      <c r="A8" s="201" t="s">
        <v>13</v>
      </c>
      <c r="B8" s="186">
        <f>'SALARY TAX-2024-25'!B8</f>
        <v>0</v>
      </c>
      <c r="C8" s="198">
        <f>IF(B8&gt;0,12-C7,0)</f>
        <v>0</v>
      </c>
      <c r="D8" s="183">
        <f>+B8*C8</f>
        <v>0</v>
      </c>
      <c r="F8" s="418" t="s">
        <v>11</v>
      </c>
      <c r="G8" s="419"/>
      <c r="H8" s="249">
        <f>'SALARY TAX-2022-23'!D19</f>
        <v>1720000</v>
      </c>
      <c r="I8" s="250">
        <f>$D$19</f>
        <v>1865000</v>
      </c>
      <c r="J8" s="249">
        <f>I8-H8</f>
        <v>145000</v>
      </c>
      <c r="K8" s="251" t="str">
        <f>IF(J8&lt;0,"was higher tax",IF(J8=0,"no change","was lower tax"))</f>
        <v>was lower tax</v>
      </c>
      <c r="L8" s="32"/>
      <c r="R8" s="417" t="s">
        <v>15</v>
      </c>
      <c r="S8" s="6"/>
      <c r="T8" s="8"/>
      <c r="U8" s="7"/>
    </row>
    <row r="9" spans="1:21" ht="15.75" x14ac:dyDescent="0.25">
      <c r="A9" s="201" t="s">
        <v>16</v>
      </c>
      <c r="B9" s="186">
        <f>'SALARY TAX-2024-25'!B9</f>
        <v>0</v>
      </c>
      <c r="C9" s="8">
        <v>0</v>
      </c>
      <c r="D9" s="183">
        <f>+B9</f>
        <v>0</v>
      </c>
      <c r="F9" s="418" t="s">
        <v>14</v>
      </c>
      <c r="G9" s="419"/>
      <c r="H9" s="249">
        <f>'SALARY TAX-2021-22'!D18</f>
        <v>1395000</v>
      </c>
      <c r="I9" s="250">
        <f>$D$19</f>
        <v>1865000</v>
      </c>
      <c r="J9" s="249">
        <f>I9-H9</f>
        <v>470000</v>
      </c>
      <c r="K9" s="251" t="str">
        <f>IF(J9&lt;0,"was higher tax",IF(J9=0,"no change","was lower tax"))</f>
        <v>was lower tax</v>
      </c>
      <c r="L9" s="32"/>
      <c r="R9" s="417"/>
      <c r="S9" s="6"/>
      <c r="T9" s="8"/>
      <c r="U9" s="7"/>
    </row>
    <row r="10" spans="1:21" x14ac:dyDescent="0.25">
      <c r="A10" s="53"/>
      <c r="B10" s="420"/>
      <c r="C10" s="421"/>
      <c r="D10" s="422"/>
      <c r="F10" s="418" t="s">
        <v>17</v>
      </c>
      <c r="G10" s="419"/>
      <c r="H10" s="249">
        <f>H9</f>
        <v>1395000</v>
      </c>
      <c r="I10" s="250">
        <f t="shared" ref="I10:I11" si="0">$D$19</f>
        <v>1865000</v>
      </c>
      <c r="J10" s="249">
        <f t="shared" ref="J10:J11" si="1">I10-H10</f>
        <v>470000</v>
      </c>
      <c r="K10" s="251" t="str">
        <f>IF(J10&lt;0,"was higher tax",IF(J10=0,"no change","was lower tax"))</f>
        <v>was lower tax</v>
      </c>
      <c r="L10" s="32"/>
      <c r="R10" s="417"/>
      <c r="S10" s="420"/>
      <c r="T10" s="421"/>
      <c r="U10" s="422"/>
    </row>
    <row r="11" spans="1:21" ht="15.75" x14ac:dyDescent="0.25">
      <c r="A11" s="37"/>
      <c r="B11" s="298"/>
      <c r="C11" s="299">
        <f>SUM(C7:C10)</f>
        <v>10</v>
      </c>
      <c r="D11" s="299">
        <f>SUM(D7:D10)</f>
        <v>8200000</v>
      </c>
      <c r="F11" s="418" t="s">
        <v>18</v>
      </c>
      <c r="G11" s="419"/>
      <c r="H11" s="249">
        <f>H10</f>
        <v>1395000</v>
      </c>
      <c r="I11" s="250">
        <f t="shared" si="0"/>
        <v>1865000</v>
      </c>
      <c r="J11" s="249">
        <f t="shared" si="1"/>
        <v>470000</v>
      </c>
      <c r="K11" s="251" t="str">
        <f>IF(J11&lt;0,"was higher tax",IF(J11=0,"no change","was lower tax"))</f>
        <v>was lower tax</v>
      </c>
      <c r="L11" s="32"/>
      <c r="S11" s="9"/>
      <c r="T11" s="9">
        <f>SUM(T7:T10)</f>
        <v>10</v>
      </c>
      <c r="U11" s="9">
        <f>SUM(U7:U10)</f>
        <v>8200000</v>
      </c>
    </row>
    <row r="12" spans="1:21" x14ac:dyDescent="0.25">
      <c r="A12" s="37"/>
      <c r="F12" s="27"/>
      <c r="G12" s="27"/>
      <c r="H12" s="27"/>
      <c r="I12" s="27"/>
      <c r="J12" s="27"/>
      <c r="K12" s="27"/>
      <c r="L12" s="32"/>
    </row>
    <row r="13" spans="1:21" x14ac:dyDescent="0.25">
      <c r="A13" s="37"/>
      <c r="B13" s="10" t="s">
        <v>20</v>
      </c>
      <c r="C13" s="11"/>
      <c r="D13" s="11"/>
      <c r="F13" s="188"/>
      <c r="G13" s="28"/>
      <c r="H13" s="28"/>
      <c r="I13" s="28"/>
      <c r="J13" s="28"/>
      <c r="K13" s="28"/>
      <c r="L13" s="33"/>
      <c r="S13" s="10" t="s">
        <v>21</v>
      </c>
      <c r="T13" s="11"/>
      <c r="U13" s="11"/>
    </row>
    <row r="14" spans="1:21" x14ac:dyDescent="0.25">
      <c r="A14" s="37"/>
      <c r="B14" s="5" t="s">
        <v>22</v>
      </c>
      <c r="D14" s="29">
        <f>VLOOKUP(D11,$B$35:$E$40,3)</f>
        <v>1095000</v>
      </c>
      <c r="F14" s="12"/>
      <c r="G14" s="12"/>
      <c r="H14" s="12"/>
      <c r="I14" s="12"/>
      <c r="J14" s="12"/>
      <c r="K14" s="12"/>
      <c r="L14" s="31"/>
      <c r="S14" s="5" t="s">
        <v>22</v>
      </c>
      <c r="U14" s="13">
        <f>VLOOKUP(U11,$B$35:$E$40,3)</f>
        <v>1095000</v>
      </c>
    </row>
    <row r="15" spans="1:21" x14ac:dyDescent="0.25">
      <c r="A15" s="37"/>
      <c r="B15" s="1" t="s">
        <v>23</v>
      </c>
      <c r="C15" s="30">
        <f>IF($D$11&gt;$B$40,C39,IF(ISNA(VLOOKUP($D$11,$C$35:$C$40,1)),0,VLOOKUP($D$11,$C$35:$C$40,1)))</f>
        <v>6000000.0999999996</v>
      </c>
      <c r="D15" s="30"/>
      <c r="F15" s="5" t="s">
        <v>24</v>
      </c>
      <c r="L15" s="31"/>
      <c r="S15" s="1" t="s">
        <v>23</v>
      </c>
      <c r="T15" s="14">
        <f>IF(U11&gt;$B$40,C39,IF(ISNA(VLOOKUP(U11,$C$35:$C$40,1)),0,VLOOKUP(U11,$C$35:$C$40,1)))</f>
        <v>6000000.0999999996</v>
      </c>
      <c r="U15" s="14"/>
    </row>
    <row r="16" spans="1:21" ht="31.5" customHeight="1" x14ac:dyDescent="0.25">
      <c r="A16" s="37"/>
      <c r="B16" s="15" t="s">
        <v>25</v>
      </c>
      <c r="C16" s="16">
        <f>+$D$11-$C$15</f>
        <v>2199999.9000000004</v>
      </c>
      <c r="F16" s="5" t="s">
        <v>26</v>
      </c>
      <c r="L16" s="31"/>
      <c r="S16" s="15" t="s">
        <v>27</v>
      </c>
      <c r="T16" s="16">
        <f>+U11-T15</f>
        <v>2199999.9000000004</v>
      </c>
    </row>
    <row r="17" spans="1:21" ht="15" customHeight="1" x14ac:dyDescent="0.25">
      <c r="A17" s="37"/>
      <c r="B17" s="119" t="s">
        <v>28</v>
      </c>
      <c r="C17" s="128">
        <f>IF($D$11&gt;$C$15,VLOOKUP($D$11,$B$35:$E$40,4))</f>
        <v>0.35</v>
      </c>
      <c r="D17" s="29">
        <f>ROUND(C16*C17,0)</f>
        <v>770000</v>
      </c>
      <c r="F17" s="402" t="s">
        <v>29</v>
      </c>
      <c r="G17" s="402"/>
      <c r="H17" s="402"/>
      <c r="I17" s="402"/>
      <c r="J17" s="402"/>
      <c r="K17" s="402"/>
      <c r="L17" s="403"/>
      <c r="S17" s="5" t="s">
        <v>28</v>
      </c>
      <c r="T17" s="187">
        <f>IF(U11&gt;T15,VLOOKUP(U11,$B$35:$E$40,4))</f>
        <v>0.35</v>
      </c>
      <c r="U17" s="13">
        <f>ROUND(T16*T17,0)</f>
        <v>770000</v>
      </c>
    </row>
    <row r="18" spans="1:21" ht="15.75" thickBot="1" x14ac:dyDescent="0.3">
      <c r="A18" s="37"/>
      <c r="F18" s="1" t="s">
        <v>30</v>
      </c>
      <c r="L18" s="31"/>
    </row>
    <row r="19" spans="1:21" ht="19.5" thickBot="1" x14ac:dyDescent="0.35">
      <c r="A19" s="37"/>
      <c r="B19" s="429" t="s">
        <v>31</v>
      </c>
      <c r="C19" s="430"/>
      <c r="D19" s="124">
        <f>+D14+D17</f>
        <v>1865000</v>
      </c>
      <c r="F19" s="1" t="s">
        <v>32</v>
      </c>
      <c r="L19" s="31"/>
      <c r="S19" s="5" t="s">
        <v>31</v>
      </c>
      <c r="U19" s="17">
        <f>+U14+U17</f>
        <v>1865000</v>
      </c>
    </row>
    <row r="20" spans="1:21" x14ac:dyDescent="0.25">
      <c r="A20" s="37"/>
      <c r="B20" s="5"/>
      <c r="D20" s="121"/>
      <c r="F20" s="189" t="s">
        <v>33</v>
      </c>
      <c r="L20" s="31"/>
      <c r="S20" s="19"/>
      <c r="U20" s="121"/>
    </row>
    <row r="21" spans="1:21" x14ac:dyDescent="0.25">
      <c r="A21" s="37"/>
      <c r="F21" s="190" t="s">
        <v>34</v>
      </c>
      <c r="L21" s="31"/>
    </row>
    <row r="22" spans="1:21" x14ac:dyDescent="0.25">
      <c r="A22" s="37"/>
      <c r="B22" s="126" t="s">
        <v>35</v>
      </c>
      <c r="C22" s="127"/>
      <c r="D22" s="127"/>
      <c r="L22" s="31"/>
    </row>
    <row r="23" spans="1:21" x14ac:dyDescent="0.25">
      <c r="A23" s="37"/>
      <c r="B23" s="194" t="s">
        <v>36</v>
      </c>
      <c r="C23" s="194"/>
      <c r="D23" s="195">
        <f>U19</f>
        <v>1865000</v>
      </c>
      <c r="F23" s="191" t="s">
        <v>37</v>
      </c>
      <c r="L23" s="31"/>
    </row>
    <row r="24" spans="1:21" x14ac:dyDescent="0.25">
      <c r="A24" s="37"/>
      <c r="B24" s="196" t="s">
        <v>38</v>
      </c>
      <c r="C24" s="196"/>
      <c r="D24" s="197">
        <f>+D19</f>
        <v>1865000</v>
      </c>
      <c r="L24" s="31"/>
    </row>
    <row r="25" spans="1:21" ht="15.75" thickBot="1" x14ac:dyDescent="0.3">
      <c r="A25" s="37"/>
      <c r="B25" s="199" t="s">
        <v>39</v>
      </c>
      <c r="C25" s="199"/>
      <c r="D25" s="200">
        <f>ROUND(IF(C8&gt;0,(D23/12*$C$7),0),0)</f>
        <v>0</v>
      </c>
      <c r="L25" s="31"/>
    </row>
    <row r="26" spans="1:21" ht="15.75" thickBot="1" x14ac:dyDescent="0.3">
      <c r="A26" s="37"/>
      <c r="B26" s="406" t="s">
        <v>40</v>
      </c>
      <c r="C26" s="407"/>
      <c r="D26" s="18">
        <f>IF((D24-D25)&lt;0,D25+D24-D25,(D24-D25))</f>
        <v>1865000</v>
      </c>
      <c r="L26" s="31"/>
    </row>
    <row r="27" spans="1:21" ht="20.25" thickBot="1" x14ac:dyDescent="0.35">
      <c r="A27" s="37"/>
      <c r="B27" s="408" t="str">
        <f>IF(B8&gt;0,"Monthly tax deduction in remaining months","Monthly tax deduction")</f>
        <v>Monthly tax deduction</v>
      </c>
      <c r="C27" s="409"/>
      <c r="D27" s="125">
        <f>IF(C8=0,D26/C7,D26/C8)</f>
        <v>186500</v>
      </c>
      <c r="L27" s="31"/>
    </row>
    <row r="28" spans="1:21" x14ac:dyDescent="0.25">
      <c r="A28" s="34"/>
      <c r="B28" s="12"/>
      <c r="C28" s="12"/>
      <c r="D28" s="12"/>
      <c r="E28" s="12"/>
      <c r="F28" s="193"/>
      <c r="G28" s="12"/>
      <c r="H28" s="12"/>
      <c r="I28" s="12"/>
      <c r="J28" s="12"/>
      <c r="K28" s="12"/>
      <c r="L28" s="35"/>
    </row>
    <row r="33" spans="1:23" ht="15" customHeight="1" x14ac:dyDescent="0.25">
      <c r="A33" s="410" t="s">
        <v>41</v>
      </c>
      <c r="B33" s="411"/>
      <c r="C33" s="411"/>
      <c r="D33" s="411"/>
      <c r="E33" s="412"/>
    </row>
    <row r="34" spans="1:23" s="20" customFormat="1" x14ac:dyDescent="0.25">
      <c r="A34" s="21" t="s">
        <v>42</v>
      </c>
      <c r="B34" s="22" t="s">
        <v>43</v>
      </c>
      <c r="C34" s="22" t="s">
        <v>44</v>
      </c>
      <c r="D34" s="22" t="s">
        <v>22</v>
      </c>
      <c r="E34" s="22" t="s">
        <v>45</v>
      </c>
      <c r="F34" s="1"/>
      <c r="G34" s="1"/>
      <c r="H34" s="1"/>
      <c r="I34" s="1"/>
      <c r="J34" s="1"/>
      <c r="K34" s="1"/>
      <c r="L34" s="1"/>
      <c r="M34" s="1"/>
      <c r="N34" s="1"/>
      <c r="O34" s="1"/>
      <c r="P34" s="1"/>
      <c r="Q34" s="1"/>
      <c r="R34" s="1"/>
      <c r="S34" s="1"/>
      <c r="T34" s="1"/>
      <c r="U34" s="1"/>
      <c r="V34" s="1"/>
      <c r="W34" s="1"/>
    </row>
    <row r="35" spans="1:23" s="20" customFormat="1" ht="15.75" x14ac:dyDescent="0.3">
      <c r="A35" s="23">
        <v>1</v>
      </c>
      <c r="B35" s="24">
        <v>0</v>
      </c>
      <c r="C35" s="24">
        <v>600000</v>
      </c>
      <c r="D35" s="8">
        <v>0</v>
      </c>
      <c r="E35" s="25">
        <v>0</v>
      </c>
      <c r="F35" s="1"/>
      <c r="G35" s="26"/>
      <c r="H35" s="26"/>
      <c r="I35" s="1"/>
      <c r="J35" s="1"/>
      <c r="K35" s="1"/>
      <c r="L35" s="1"/>
      <c r="M35" s="1"/>
      <c r="N35" s="1"/>
      <c r="O35" s="1"/>
      <c r="P35" s="1"/>
      <c r="Q35" s="1"/>
      <c r="R35" s="1"/>
      <c r="S35" s="1"/>
      <c r="T35" s="1"/>
      <c r="U35" s="1"/>
      <c r="V35" s="1"/>
      <c r="W35" s="1"/>
    </row>
    <row r="36" spans="1:23" s="20" customFormat="1" ht="15.75" x14ac:dyDescent="0.3">
      <c r="A36" s="23">
        <f t="shared" ref="A36:A39" si="2">+A35+1</f>
        <v>2</v>
      </c>
      <c r="B36" s="24">
        <f t="shared" ref="B36:B39" si="3">+C35+1-0.1</f>
        <v>600000.9</v>
      </c>
      <c r="C36" s="24">
        <v>1200000.1000000001</v>
      </c>
      <c r="D36" s="55">
        <v>0</v>
      </c>
      <c r="E36" s="54">
        <v>2.5000000000000001E-2</v>
      </c>
      <c r="F36" s="1"/>
      <c r="G36" s="1"/>
      <c r="H36" s="1"/>
      <c r="I36" s="1"/>
      <c r="J36" s="1"/>
      <c r="K36" s="1"/>
      <c r="L36" s="1"/>
      <c r="M36" s="1"/>
      <c r="N36" s="1"/>
      <c r="O36" s="1"/>
      <c r="P36" s="1"/>
      <c r="Q36" s="1"/>
      <c r="R36" s="1"/>
      <c r="S36" s="1"/>
      <c r="T36" s="1"/>
      <c r="U36" s="1"/>
      <c r="V36" s="1"/>
      <c r="W36" s="1"/>
    </row>
    <row r="37" spans="1:23" s="20" customFormat="1" ht="15.75" x14ac:dyDescent="0.3">
      <c r="A37" s="23">
        <f t="shared" si="2"/>
        <v>3</v>
      </c>
      <c r="B37" s="24">
        <f t="shared" si="3"/>
        <v>1200001</v>
      </c>
      <c r="C37" s="24">
        <v>2400000.1</v>
      </c>
      <c r="D37" s="311">
        <v>15000</v>
      </c>
      <c r="E37" s="312">
        <v>0.125</v>
      </c>
      <c r="F37" s="1"/>
      <c r="G37" s="1"/>
      <c r="H37" s="1"/>
      <c r="I37" s="1"/>
      <c r="J37" s="1"/>
      <c r="K37" s="1"/>
      <c r="L37" s="1"/>
      <c r="M37" s="1"/>
      <c r="N37" s="1"/>
      <c r="O37" s="1"/>
      <c r="P37" s="1"/>
      <c r="Q37" s="1"/>
      <c r="R37" s="1"/>
      <c r="S37" s="1"/>
      <c r="T37" s="1"/>
      <c r="U37" s="1"/>
      <c r="V37" s="1"/>
      <c r="W37" s="1"/>
    </row>
    <row r="38" spans="1:23" s="20" customFormat="1" ht="15.75" x14ac:dyDescent="0.3">
      <c r="A38" s="23">
        <f>+A37+1</f>
        <v>4</v>
      </c>
      <c r="B38" s="24">
        <f>+C37+1-0.1</f>
        <v>2400001</v>
      </c>
      <c r="C38" s="24">
        <v>3600000.1</v>
      </c>
      <c r="D38" s="311">
        <v>165000</v>
      </c>
      <c r="E38" s="313">
        <v>0.22500000000000001</v>
      </c>
      <c r="F38" s="1"/>
      <c r="G38" s="1"/>
      <c r="H38" s="1"/>
      <c r="I38" s="1"/>
      <c r="J38" s="1"/>
      <c r="K38" s="1"/>
      <c r="L38" s="1"/>
      <c r="M38" s="1"/>
      <c r="N38" s="1"/>
      <c r="O38" s="1"/>
      <c r="P38" s="1"/>
      <c r="Q38" s="1"/>
      <c r="R38" s="1"/>
      <c r="S38" s="1"/>
      <c r="T38" s="1"/>
      <c r="U38" s="1"/>
      <c r="V38" s="1"/>
      <c r="W38" s="1"/>
    </row>
    <row r="39" spans="1:23" s="20" customFormat="1" ht="15.75" x14ac:dyDescent="0.3">
      <c r="A39" s="23">
        <f t="shared" si="2"/>
        <v>5</v>
      </c>
      <c r="B39" s="24">
        <f t="shared" si="3"/>
        <v>3600001</v>
      </c>
      <c r="C39" s="24">
        <v>6000000.0999999996</v>
      </c>
      <c r="D39" s="314">
        <v>435000</v>
      </c>
      <c r="E39" s="313">
        <v>0.27500000000000002</v>
      </c>
      <c r="F39" s="1"/>
      <c r="G39" s="1"/>
      <c r="H39" s="1"/>
      <c r="I39" s="1"/>
      <c r="J39" s="1"/>
      <c r="K39" s="1"/>
      <c r="L39" s="1"/>
      <c r="M39" s="1"/>
      <c r="N39" s="1"/>
      <c r="O39" s="1"/>
      <c r="P39" s="1"/>
      <c r="Q39" s="1"/>
      <c r="R39" s="1"/>
      <c r="S39" s="1"/>
      <c r="T39" s="1"/>
      <c r="U39" s="1"/>
      <c r="V39" s="1"/>
      <c r="W39" s="1"/>
    </row>
    <row r="40" spans="1:23" s="20" customFormat="1" ht="15.75" x14ac:dyDescent="0.3">
      <c r="A40" s="23">
        <f>+A39+1</f>
        <v>6</v>
      </c>
      <c r="B40" s="24">
        <f>+C39+1-0.1</f>
        <v>6000001</v>
      </c>
      <c r="C40" s="24">
        <v>0</v>
      </c>
      <c r="D40" s="314">
        <v>1095000</v>
      </c>
      <c r="E40" s="313">
        <v>0.35</v>
      </c>
      <c r="F40" s="1"/>
      <c r="G40" s="1"/>
      <c r="H40" s="1"/>
      <c r="I40" s="1"/>
      <c r="J40" s="1"/>
      <c r="K40" s="1"/>
      <c r="L40" s="1"/>
      <c r="M40" s="1"/>
      <c r="N40" s="1"/>
      <c r="O40" s="1"/>
      <c r="P40" s="1"/>
      <c r="Q40" s="1"/>
      <c r="R40" s="1"/>
      <c r="S40" s="1"/>
      <c r="T40" s="1"/>
      <c r="U40" s="1"/>
      <c r="V40" s="1"/>
      <c r="W40" s="1"/>
    </row>
  </sheetData>
  <sheetProtection selectLockedCells="1"/>
  <mergeCells count="17">
    <mergeCell ref="F11:G11"/>
    <mergeCell ref="F5:K5"/>
    <mergeCell ref="F6:G6"/>
    <mergeCell ref="H6:I6"/>
    <mergeCell ref="J6:K6"/>
    <mergeCell ref="F7:G7"/>
    <mergeCell ref="F8:G8"/>
    <mergeCell ref="R8:R10"/>
    <mergeCell ref="F9:G9"/>
    <mergeCell ref="B10:D10"/>
    <mergeCell ref="F10:G10"/>
    <mergeCell ref="S10:U10"/>
    <mergeCell ref="F17:L17"/>
    <mergeCell ref="B19:C19"/>
    <mergeCell ref="B26:C26"/>
    <mergeCell ref="B27:C27"/>
    <mergeCell ref="A33:E33"/>
  </mergeCells>
  <conditionalFormatting sqref="J7:J11">
    <cfRule type="cellIs" dxfId="2" priority="1" operator="lessThan">
      <formula>0</formula>
    </cfRule>
  </conditionalFormatting>
  <conditionalFormatting sqref="K7:K11">
    <cfRule type="containsText" dxfId="1" priority="2" operator="containsText" text="was lower tax">
      <formula>NOT(ISERROR(SEARCH("was lower tax",K7)))</formula>
    </cfRule>
    <cfRule type="cellIs" dxfId="0" priority="3" operator="equal">
      <formula>"""was lower tax"""</formula>
    </cfRule>
  </conditionalFormatting>
  <dataValidations count="12">
    <dataValidation allowBlank="1" showInputMessage="1" showErrorMessage="1" promptTitle="FinanTax Consulting:" prompt="use this row if there is any salary review during the period. Insert new salary after review and remaining months." sqref="R8:R9" xr:uid="{F2DDC206-E8BF-480C-9613-3AFD384BDA82}"/>
    <dataValidation allowBlank="1" showInputMessage="1" showErrorMessage="1" promptTitle="FinanTax Consulting:" prompt="Insert Monthly Salary, Including all benefits." sqref="R7" xr:uid="{5B10E714-7B81-447C-BB0B-1488FD9824EB}"/>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T7" xr:uid="{1F7E005E-DD0C-4DAB-9F3A-A6645EBA240A}"/>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T8:T9" xr:uid="{7C73E6A6-6511-4B21-B838-6D6124AB0BDF}"/>
    <dataValidation allowBlank="1" showInputMessage="1" showErrorMessage="1" promptTitle="FinanTax Consulting:" prompt="use this row if there is any salary increament during the period. Insert new salary after increament and remaining months." sqref="A10" xr:uid="{C788539B-62A9-4203-9E2B-7D8996D36A1B}"/>
    <dataValidation allowBlank="1" showInputMessage="1" showErrorMessage="1" promptTitle="FinanTax Consulting:" prompt="Use this row if there is any other benefit paid during the period, for example 13th salary, performance or sales bonus etc." sqref="A9" xr:uid="{09D7128F-40A9-4266-A6B0-69A0786C7E09}"/>
    <dataValidation allowBlank="1" showInputMessage="1" showErrorMessage="1" promptTitle="FinanTax Consulting:" prompt="Use this section if there is any salary increament during the period. For example if in first 6 months salary was paid @ of Rs. 50,000/-month and salary reviewed to Rs. 55,000/- month. Write Reviewed salary in this section. Select 6 months in first row." sqref="A8" xr:uid="{E24A3CB7-EB7E-42B2-AD42-CD726053C269}"/>
    <dataValidation allowBlank="1" showInputMessage="1" showErrorMessage="1" promptTitle="FinanTax Consulting" prompt="Use this section to add monthly gross pay at the start of tax year." sqref="A7" xr:uid="{AE589A22-2ABD-4E02-9AD8-87F5AA506F7C}"/>
    <dataValidation allowBlank="1" showInputMessage="1" showErrorMessage="1" promptTitle="FinanTax Consulting" prompt="Add months before any review, i.e., if an employee gets 50,000 from July to Dec and then 55,000 from onwards, add 6 months here." sqref="C7" xr:uid="{A35DBCC6-FEAC-47A8-8FB3-5A83C399257F}"/>
    <dataValidation allowBlank="1" showInputMessage="1" showErrorMessage="1" promptTitle="Monthly Pay" prompt="Use this section to add monthly gross pay at the start of tax year." sqref="B7" xr:uid="{4A72393E-0C76-4752-A464-39325E7A3766}"/>
    <dataValidation allowBlank="1" showInputMessage="1" showErrorMessage="1" promptTitle="Reviewed Pay" prompt="Use this section if there is any salary increament during the period. For example if in first 6 months salary was paid @ of Rs. 50,000/-month and salary reviewed to Rs. 55,000/- month. Write Reviewed salary in this section. Select 6 months in first row." sqref="B8" xr:uid="{F1B2C8EC-D02E-4E0A-9625-19C653EB50B3}"/>
    <dataValidation allowBlank="1" showInputMessage="1" showErrorMessage="1" promptTitle="Any other benefit(s)" prompt="Use this row if there is any other benefit paid during the period, for example 13th salary, performance or sales bonus etc." sqref="B9" xr:uid="{48AFBF6A-4DEE-452A-A4FE-41073B827C86}"/>
  </dataValidations>
  <hyperlinks>
    <hyperlink ref="F20" r:id="rId1" xr:uid="{76EEF50F-1391-4983-9DA0-E4D95D1E3A86}"/>
    <hyperlink ref="F21" r:id="rId2" xr:uid="{1308DB42-F1BF-46DB-916D-E6891AEC5A6C}"/>
  </hyperlinks>
  <printOptions horizontalCentered="1"/>
  <pageMargins left="0.34" right="0.23" top="0.99" bottom="0.75" header="0.3" footer="0.3"/>
  <pageSetup scale="80"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SALARY TAX-2024-25</vt:lpstr>
      <vt:lpstr>SALARY TAX-2022-23</vt:lpstr>
      <vt:lpstr>SALARY TAX-2021-22</vt:lpstr>
      <vt:lpstr>SALARY TAX-2018-19</vt:lpstr>
      <vt:lpstr>INDIVIDUAL &amp; AOP I.TAX-2024-25</vt:lpstr>
      <vt:lpstr>RENT TAX CALCULATOR-2024-25</vt:lpstr>
      <vt:lpstr>Salary Tax Calculator-2017-18</vt:lpstr>
      <vt:lpstr>WH Tax Card-2024-25</vt:lpstr>
      <vt:lpstr>SALARY TAX-2023-24</vt:lpstr>
      <vt:lpstr>Sales Tax Withholding - 2023-24</vt:lpstr>
      <vt:lpstr>Sheet2</vt:lpstr>
      <vt:lpstr>Sheet3</vt:lpstr>
      <vt:lpstr>'INDIVIDUAL &amp; AOP I.TAX-2024-25'!Print_Area</vt:lpstr>
      <vt:lpstr>'RENT TAX CALCULATOR-2024-25'!Print_Area</vt:lpstr>
      <vt:lpstr>'Salary Tax Calculator-2017-18'!Print_Area</vt:lpstr>
      <vt:lpstr>'SALARY TAX-2018-19'!Print_Area</vt:lpstr>
      <vt:lpstr>'SALARY TAX-2021-22'!Print_Area</vt:lpstr>
      <vt:lpstr>'SALARY TAX-2022-23'!Print_Area</vt:lpstr>
      <vt:lpstr>'SALARY TAX-2023-24'!Print_Area</vt:lpstr>
      <vt:lpstr>'SALARY TAX-2024-25'!Print_Area</vt:lpstr>
      <vt:lpstr>'Sales Tax Withholding - 2023-24'!Print_Area</vt:lpstr>
      <vt:lpstr>'WH Tax Card-2024-25'!Print_Area</vt:lpstr>
      <vt:lpstr>'Sales Tax Withholding - 2023-24'!Print_Titles</vt:lpstr>
      <vt:lpstr>'WH Tax Card-2024-25'!Print_Titles</vt:lpstr>
    </vt:vector>
  </TitlesOfParts>
  <Manager/>
  <Company>FinanTax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Irfan_Yousaf</dc:creator>
  <cp:keywords/>
  <dc:description/>
  <cp:lastModifiedBy>Irfan Yousaf</cp:lastModifiedBy>
  <cp:revision/>
  <cp:lastPrinted>2024-07-01T15:15:07Z</cp:lastPrinted>
  <dcterms:created xsi:type="dcterms:W3CDTF">2012-06-07T14:06:03Z</dcterms:created>
  <dcterms:modified xsi:type="dcterms:W3CDTF">2024-07-08T10:30:26Z</dcterms:modified>
  <cp:category/>
  <cp:contentStatus/>
</cp:coreProperties>
</file>