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d.docs.live.net/c9110395d2567df4/Office Data/FinanTax Work/Tax Calculators/"/>
    </mc:Choice>
  </mc:AlternateContent>
  <xr:revisionPtr revIDLastSave="235" documentId="13_ncr:1_{C5DA9871-CF5F-4B90-99D3-AFC5BC2AB286}" xr6:coauthVersionLast="47" xr6:coauthVersionMax="47" xr10:uidLastSave="{0D8E50FD-25AE-4CF0-A1FB-EE3F5F556A09}"/>
  <bookViews>
    <workbookView xWindow="-120" yWindow="-120" windowWidth="20730" windowHeight="11310" tabRatio="767" xr2:uid="{00000000-000D-0000-FFFF-FFFF00000000}"/>
  </bookViews>
  <sheets>
    <sheet name="SALARY TAX-2021-22" sheetId="4" r:id="rId1"/>
    <sheet name="INDIVIDUAL &amp; AOP I.TAX-2021-22" sheetId="8" r:id="rId2"/>
    <sheet name="RENT TAX CALCULATOR-2021-22" sheetId="6" r:id="rId3"/>
    <sheet name="WH Tax Card-2021-22" sheetId="7" r:id="rId4"/>
    <sheet name="Sheet2" sheetId="2" state="hidden" r:id="rId5"/>
    <sheet name="Sheet3" sheetId="3" state="hidden" r:id="rId6"/>
  </sheets>
  <definedNames>
    <definedName name="_xlnm.Print_Area" localSheetId="1">'INDIVIDUAL &amp; AOP I.TAX-2021-22'!$A$1:$I$24</definedName>
    <definedName name="_xlnm.Print_Area" localSheetId="2">'RENT TAX CALCULATOR-2021-22'!$A$1:$I$24</definedName>
    <definedName name="_xlnm.Print_Area" localSheetId="0">'SALARY TAX-2021-22'!$A$1:$L$27</definedName>
    <definedName name="_xlnm.Print_Area" localSheetId="3">'WH Tax Card-2021-22'!$B$1:$G$133</definedName>
    <definedName name="_xlnm.Print_Titles" localSheetId="3">'WH Tax Card-2021-22'!$1:$5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 i="4" l="1"/>
  <c r="I9" i="6" l="1"/>
  <c r="B28" i="6" l="1"/>
  <c r="B31" i="8"/>
  <c r="B36" i="4"/>
  <c r="B46" i="4"/>
  <c r="B45" i="4"/>
  <c r="B44" i="4"/>
  <c r="B43" i="4"/>
  <c r="B42" i="4"/>
  <c r="B41" i="4"/>
  <c r="B40" i="4"/>
  <c r="B39" i="4"/>
  <c r="B38" i="4"/>
  <c r="B37" i="4"/>
  <c r="B37" i="8" l="1"/>
  <c r="E8" i="8" s="1"/>
  <c r="B36" i="8" l="1"/>
  <c r="B35" i="8"/>
  <c r="B32" i="8"/>
  <c r="B33" i="8"/>
  <c r="B34" i="8"/>
  <c r="G8" i="8" l="1"/>
  <c r="D8" i="8"/>
  <c r="B30" i="6"/>
  <c r="E7" i="6" s="1"/>
  <c r="B29" i="6"/>
  <c r="D7" i="6" s="1"/>
  <c r="G7" i="6" l="1"/>
  <c r="F7" i="6"/>
  <c r="C8" i="4"/>
  <c r="H7" i="6" l="1"/>
  <c r="I7" i="6" s="1"/>
  <c r="F8" i="8"/>
  <c r="H8" i="8" s="1"/>
  <c r="I8" i="8" s="1"/>
  <c r="I10" i="8" s="1"/>
  <c r="D8" i="4"/>
  <c r="C10" i="4" l="1"/>
  <c r="T7" i="4" s="1"/>
  <c r="I8" i="6" l="1"/>
  <c r="I10" i="6" s="1"/>
  <c r="S7" i="4"/>
  <c r="U7" i="4" s="1"/>
  <c r="U10" i="4" s="1"/>
  <c r="T10" i="4"/>
  <c r="T14" i="4" l="1"/>
  <c r="T16" i="4" s="1"/>
  <c r="U13" i="4"/>
  <c r="D10" i="4"/>
  <c r="C14" i="4" s="1"/>
  <c r="D13" i="4" l="1"/>
  <c r="C16" i="4"/>
  <c r="T15" i="4"/>
  <c r="C15" i="4" l="1"/>
  <c r="D16" i="4" s="1"/>
  <c r="U16" i="4"/>
  <c r="U18" i="4" s="1"/>
  <c r="D22" i="4" s="1"/>
  <c r="D18" i="4" l="1"/>
  <c r="D23" i="4" s="1"/>
  <c r="D24" i="4"/>
  <c r="D25" i="4" l="1"/>
  <c r="D26" i="4" s="1"/>
</calcChain>
</file>

<file path=xl/sharedStrings.xml><?xml version="1.0" encoding="utf-8"?>
<sst xmlns="http://schemas.openxmlformats.org/spreadsheetml/2006/main" count="396" uniqueCount="262">
  <si>
    <t>SALARY TAX CALCULATOR</t>
  </si>
  <si>
    <t>Gross Salary per month, (Including all allowances)</t>
  </si>
  <si>
    <t>Annual Taxable Salary</t>
  </si>
  <si>
    <t>Slab No.</t>
  </si>
  <si>
    <t>Fixed Tax</t>
  </si>
  <si>
    <t>Prev Limit</t>
  </si>
  <si>
    <t xml:space="preserve">Salary Months </t>
  </si>
  <si>
    <t>Prepared By:</t>
  </si>
  <si>
    <t>www.finantax.net</t>
  </si>
  <si>
    <t>Gross</t>
  </si>
  <si>
    <t>Amount Exceeding from Previous Slab Maximum Limit</t>
  </si>
  <si>
    <t>Previous Slab Maximum Limit</t>
  </si>
  <si>
    <t>Income Tax Calculation</t>
  </si>
  <si>
    <t>Income Tax on Exceeding Amount</t>
  </si>
  <si>
    <t>Total Income Tax Payable</t>
  </si>
  <si>
    <t>Monthly Tax Deduction</t>
  </si>
  <si>
    <t>Notes:</t>
  </si>
  <si>
    <t>FinanTax Consulting</t>
  </si>
  <si>
    <t>Office 3, first floor, warraich plaza, I-9 Markaz, Islamabad.</t>
  </si>
  <si>
    <t>Email: info@finantax.net</t>
  </si>
  <si>
    <t>Salary Increament (if any)</t>
  </si>
  <si>
    <t>Balance Tax liability</t>
  </si>
  <si>
    <t>Income Tax Payable</t>
  </si>
  <si>
    <t>Income Tax payable after increament.</t>
  </si>
  <si>
    <t>Income Tax payable before increament.</t>
  </si>
  <si>
    <t>Income Tax Paid before increament.</t>
  </si>
  <si>
    <t>INCOME FROM SALARY</t>
  </si>
  <si>
    <t>Salary Slabs Lower Limit</t>
  </si>
  <si>
    <t>Upper Limit</t>
  </si>
  <si>
    <t>Income Tax Payable (if salary increament applied)</t>
  </si>
  <si>
    <r>
      <t xml:space="preserve">Sole Premier Resellers of </t>
    </r>
    <r>
      <rPr>
        <b/>
        <sz val="11"/>
        <color theme="1"/>
        <rFont val="Calibri"/>
        <family val="2"/>
        <scheme val="minor"/>
      </rPr>
      <t>Intuit QuickBooks Products</t>
    </r>
    <r>
      <rPr>
        <sz val="11"/>
        <color theme="1"/>
        <rFont val="Calibri"/>
        <family val="2"/>
        <scheme val="minor"/>
      </rPr>
      <t xml:space="preserve"> in Pakistan.</t>
    </r>
  </si>
  <si>
    <t>Ph: 0092-51-4431316, 8317400-1</t>
  </si>
  <si>
    <t>Fixed Tax on Annual Taxable Income</t>
  </si>
  <si>
    <t>Previous Slab Max. Limit</t>
  </si>
  <si>
    <t>Amount Exceed from Prev. Slab Max. Limit</t>
  </si>
  <si>
    <t>Tax Rate on Exceeded Amount</t>
  </si>
  <si>
    <t>Tax on Exceeded Amount</t>
  </si>
  <si>
    <t>Total Tax Payable</t>
  </si>
  <si>
    <t>A</t>
  </si>
  <si>
    <t>B</t>
  </si>
  <si>
    <t>C = (A+B)</t>
  </si>
  <si>
    <t>Inocme Slabs</t>
  </si>
  <si>
    <t xml:space="preserve">Tax </t>
  </si>
  <si>
    <t>General</t>
  </si>
  <si>
    <t>Yes</t>
  </si>
  <si>
    <t>Senior Citizen</t>
  </si>
  <si>
    <t>No</t>
  </si>
  <si>
    <t>Teacher / Researcher</t>
  </si>
  <si>
    <t>RENT TAX CALCULATOR - INDIVIDUALS/ASSOCIATION OF PERSONS/COMPANY</t>
  </si>
  <si>
    <t>Section: 155 Income from Property</t>
  </si>
  <si>
    <t>Individual /AOP</t>
  </si>
  <si>
    <t>Company</t>
  </si>
  <si>
    <t>Filer</t>
  </si>
  <si>
    <t>INCOME TAX PAYABLE IND/AOP</t>
  </si>
  <si>
    <t>INSERT ANNUAL RENT VALUE HERE</t>
  </si>
  <si>
    <t>SECTION 149 TAX ON SALARY INCOME</t>
  </si>
  <si>
    <t>Section</t>
  </si>
  <si>
    <t>Provision of the Section</t>
  </si>
  <si>
    <t>Tax Rate</t>
  </si>
  <si>
    <t>153(1)(a)</t>
  </si>
  <si>
    <t>153(1)(b)</t>
  </si>
  <si>
    <t>Payment to petrol pump operator on account of sale of petroleum products</t>
  </si>
  <si>
    <t>In case of sportsperson</t>
  </si>
  <si>
    <t>234A</t>
  </si>
  <si>
    <t>Reviewed Pay</t>
  </si>
  <si>
    <t>Premier Resellers of Intuit QuickBooks Products in Pakistan.</t>
  </si>
  <si>
    <t>INCOME TAX CALCULATOR</t>
  </si>
  <si>
    <t>FOR INDIVIDUALS &amp; AOP (OTHER THAN RENTAL INCOME)</t>
  </si>
  <si>
    <t>TAXABLE INCOME</t>
  </si>
  <si>
    <t>IND</t>
  </si>
  <si>
    <t>TOTAL INCOME TAX PAYABLE</t>
  </si>
  <si>
    <r>
      <t xml:space="preserve">Sole Premier Resellers of </t>
    </r>
    <r>
      <rPr>
        <b/>
        <sz val="10"/>
        <color theme="1"/>
        <rFont val="Verdana"/>
        <family val="2"/>
      </rPr>
      <t>Intuit QuickBooks Products</t>
    </r>
    <r>
      <rPr>
        <sz val="10"/>
        <color theme="1"/>
        <rFont val="Verdana"/>
        <family val="2"/>
      </rPr>
      <t xml:space="preserve"> in Pakistan.</t>
    </r>
  </si>
  <si>
    <t>AOP</t>
  </si>
  <si>
    <t>INDIVIDUALS</t>
  </si>
  <si>
    <t>Royalty or Fee for Technical Services</t>
  </si>
  <si>
    <t>152(1)</t>
  </si>
  <si>
    <t>152(1AAA)</t>
  </si>
  <si>
    <t>152(1)(c)</t>
  </si>
  <si>
    <t>Fee for Offshore Digital Services</t>
  </si>
  <si>
    <t>152A</t>
  </si>
  <si>
    <t xml:space="preserve">152(2)A (c) </t>
  </si>
  <si>
    <t>All others - (if the contract more than Rs. 10,000/- Per Anum)</t>
  </si>
  <si>
    <t>For Companies</t>
  </si>
  <si>
    <t>For Individuals / AOP</t>
  </si>
  <si>
    <t>153(2)</t>
  </si>
  <si>
    <t>156A</t>
  </si>
  <si>
    <t>BROKERAGE AND COMMISSION</t>
  </si>
  <si>
    <t>PHONE &amp; INTERNET</t>
  </si>
  <si>
    <t>Sub Section</t>
  </si>
  <si>
    <t>236C</t>
  </si>
  <si>
    <t>236Q</t>
  </si>
  <si>
    <t>Foreign Produced Commercial</t>
  </si>
  <si>
    <t>Every person responsible for making payment for directorship fee or fee for
attending Board meeting or such fee by whatever name called.</t>
  </si>
  <si>
    <t>20% of gross amount paid</t>
  </si>
  <si>
    <t>DIVIDEND INCOME</t>
  </si>
  <si>
    <t>TAX ON SALARY INCOME</t>
  </si>
  <si>
    <t>PROFIT ON DEBT</t>
  </si>
  <si>
    <t>PAYMENT TO NON-RESIDENTS</t>
  </si>
  <si>
    <t>152(1A)</t>
  </si>
  <si>
    <t>152(1AA)</t>
  </si>
  <si>
    <t>Payment of insurance premium or re-insurance to a non-resident person</t>
  </si>
  <si>
    <t>152(2)</t>
  </si>
  <si>
    <t xml:space="preserve">Tax deduction on payment to nonresident, not otherwise specified. </t>
  </si>
  <si>
    <t>Sale of Goods - Companies</t>
  </si>
  <si>
    <t>Sale of Goods - Individuals / AOP</t>
  </si>
  <si>
    <t>Rendering of Services - Companies</t>
  </si>
  <si>
    <t>Rendering of Services - Individuals / AOP</t>
  </si>
  <si>
    <t>152(2A) (a)</t>
  </si>
  <si>
    <t>152(2A) (b)</t>
  </si>
  <si>
    <t>Sale of Rice, Cotton Seed Oil, Edible Oils</t>
  </si>
  <si>
    <t>Adjustable</t>
  </si>
  <si>
    <t>Final</t>
  </si>
  <si>
    <t>INCOME FROM PROPERTY</t>
  </si>
  <si>
    <t>PRIZES &amp; WINNINGS</t>
  </si>
  <si>
    <t>Payments made for prize on quiz bond and cross word</t>
  </si>
  <si>
    <t>Payments on winning from a raffle, lottery, prize on winning a quiz, prize, offered by companies for promotion of sale crossword puzzles</t>
  </si>
  <si>
    <t>On the amount of gas bill of a Compressed Natural Gas Station</t>
  </si>
  <si>
    <t>Life Insurance Agents where Commission received is less than Rs, 0.5 Million per annum</t>
  </si>
  <si>
    <t>Persons not covered in 1 &amp; 2 Above</t>
  </si>
  <si>
    <t>Monthly bill up to Rs. 1,000</t>
  </si>
  <si>
    <t>Bill exceeding Rs. 1,000</t>
  </si>
  <si>
    <r>
      <t xml:space="preserve">Sole Premier Resellers of </t>
    </r>
    <r>
      <rPr>
        <b/>
        <sz val="10"/>
        <color theme="1"/>
        <rFont val="Calibri"/>
        <family val="2"/>
        <scheme val="minor"/>
      </rPr>
      <t>Intuit QuickBooks Products</t>
    </r>
    <r>
      <rPr>
        <sz val="10"/>
        <color theme="1"/>
        <rFont val="Calibri"/>
        <family val="2"/>
        <scheme val="minor"/>
      </rPr>
      <t xml:space="preserve"> in Pakistan.</t>
    </r>
  </si>
  <si>
    <t>Any person making sale by public auction / tender of any property or goods shall deduct tax including award of any lease to any person</t>
  </si>
  <si>
    <t>236(A)</t>
  </si>
  <si>
    <t>In the case of subscriber of internet, mobile telephone and prepaid internet or telephone card. Percentage of the amount of Bill or sales price of internet pre-paid card or prepaid telephone card or sale of units through any electronic medium or whatever form.</t>
  </si>
  <si>
    <t xml:space="preserve">Minimum if property is acquired and disposed off with the same tax  year otherwise adjustable. </t>
  </si>
  <si>
    <t>SALE / PURCHASE OF IMMOVABLE PROPERTY</t>
  </si>
  <si>
    <t>236K(1)</t>
  </si>
  <si>
    <t>236K(3)</t>
  </si>
  <si>
    <t>Advance Tax on payment of installment in respect of purchase of allotment of immovable property where transfer is to be effected after making payment of all installments</t>
  </si>
  <si>
    <t>Advance tax has to be collected from wholesaler, distributor &amp; dealers at the time of sales made to them.</t>
  </si>
  <si>
    <t>236G</t>
  </si>
  <si>
    <t>236H</t>
  </si>
  <si>
    <t>Electronics</t>
  </si>
  <si>
    <t>236I</t>
  </si>
  <si>
    <t>ADVANCE TAX BY EDUCATIONAL INSTITUTIONS</t>
  </si>
  <si>
    <t>Every Educational institution has to collect advance Tax on the amount of fee (inclusive of tuition fee &amp; all charges received by the educational institution, by whatever name called, excluding the amount which is refundable) exceeding Rs. 200,000 per annum ( other than an amount paid by way of scholarship)</t>
  </si>
  <si>
    <t>TAX ON COMPANIES</t>
  </si>
  <si>
    <t>Small Company</t>
  </si>
  <si>
    <t>Banking Company</t>
  </si>
  <si>
    <t>All other Companies</t>
  </si>
  <si>
    <t>In respect of persons making payment to electronic &amp; print media for advertising services</t>
  </si>
  <si>
    <t>153(1)(c)
Execution of Contracts</t>
  </si>
  <si>
    <t>153B</t>
  </si>
  <si>
    <t>Tax to be deducted on payment of royalty to resident person.</t>
  </si>
  <si>
    <t>INCOME TAX PAYABLE COMPANY</t>
  </si>
  <si>
    <t>MONTHLY TAX</t>
  </si>
  <si>
    <r>
      <rPr>
        <b/>
        <sz val="10"/>
        <color theme="1"/>
        <rFont val="Calibri"/>
        <family val="2"/>
        <scheme val="minor"/>
      </rPr>
      <t>151(1)(a)</t>
    </r>
    <r>
      <rPr>
        <sz val="10"/>
        <color theme="1"/>
        <rFont val="Calibri"/>
        <family val="2"/>
        <scheme val="minor"/>
      </rPr>
      <t xml:space="preserve"> Interest on National Saving Scheme (NSS), </t>
    </r>
    <r>
      <rPr>
        <b/>
        <sz val="10"/>
        <color theme="1"/>
        <rFont val="Calibri"/>
        <family val="2"/>
        <scheme val="minor"/>
      </rPr>
      <t>151(1)(b)</t>
    </r>
    <r>
      <rPr>
        <sz val="10"/>
        <color theme="1"/>
        <rFont val="Calibri"/>
        <family val="2"/>
        <scheme val="minor"/>
      </rPr>
      <t xml:space="preserve"> Interest on Bank Account, </t>
    </r>
    <r>
      <rPr>
        <b/>
        <sz val="10"/>
        <color theme="1"/>
        <rFont val="Calibri"/>
        <family val="2"/>
        <scheme val="minor"/>
      </rPr>
      <t xml:space="preserve">151(1) (c) </t>
    </r>
    <r>
      <rPr>
        <sz val="10"/>
        <color theme="1"/>
        <rFont val="Calibri"/>
        <family val="2"/>
        <scheme val="minor"/>
      </rPr>
      <t xml:space="preserve">Profit on Securities, </t>
    </r>
    <r>
      <rPr>
        <b/>
        <sz val="10"/>
        <color theme="1"/>
        <rFont val="Calibri"/>
        <family val="2"/>
        <scheme val="minor"/>
      </rPr>
      <t>151(1)(d)</t>
    </r>
    <r>
      <rPr>
        <sz val="10"/>
        <color theme="1"/>
        <rFont val="Calibri"/>
        <family val="2"/>
        <scheme val="minor"/>
      </rPr>
      <t xml:space="preserve"> Profit on bonds , certificates, debentures, securities or instruments of any kind (other than loan agreements between borrowers and banking companies or development financial institutions) </t>
    </r>
  </si>
  <si>
    <t>Division II</t>
  </si>
  <si>
    <t>Part I</t>
  </si>
  <si>
    <t>Super Tax on Banking Company</t>
  </si>
  <si>
    <t>ATL</t>
  </si>
  <si>
    <t>NON-ATL</t>
  </si>
  <si>
    <t>149(3)</t>
  </si>
  <si>
    <t>www.youtube.com/AccountingPro</t>
  </si>
  <si>
    <t>b) Dividend received from a company where no tax is payable by such company due to exemption of income or carry forward business losses or claim of tax credits.</t>
  </si>
  <si>
    <t>150A</t>
  </si>
  <si>
    <t>RETURN ON INVESTMENT IN SUKUK</t>
  </si>
  <si>
    <t>In case of Company</t>
  </si>
  <si>
    <t>In case of Ind &amp; AOP (where the return is more than one million)</t>
  </si>
  <si>
    <t>In case of Ind &amp; AOP (where the return is less than one million)</t>
  </si>
  <si>
    <t>Minimum</t>
  </si>
  <si>
    <t>Payments for advertisement services from non-resident person relaying from outside Pakistan</t>
  </si>
  <si>
    <t>Profit on debt to nonresident person not having a Permanent Establishment in Pakistan
payments to an individual, on account of profit on debt earned from a debt instrument, whether conventional or shariah compliant, issued by the Federal Government under the Public Debt Act, 1944 and
purchased exclusively through a bank account maintained abroad, a non-resident Rupee account repatriable (NRAR) or a foreign currency account maintained with a banking company in Pakistan shall be ten percent of the gross amount paid:</t>
  </si>
  <si>
    <t>Adjustable / Final
 in specified
situations</t>
  </si>
  <si>
    <t>152(2A)</t>
  </si>
  <si>
    <t>Minimum / not minimum
subject to conditions</t>
  </si>
  <si>
    <t>Minimum / not minimum 
subject to conditions</t>
  </si>
  <si>
    <t>Transport Services</t>
  </si>
  <si>
    <t>Freight forwarding services, air cargo services, courier services, manpower outsourcing services, hotel services, security guard services, software development services, IT services and IT enabled services as defined in /clause (133) of Part I of the Second Schedule, tracking services, advertising services (other
than by print or electronic media), share registrar services, engineering services, car rental services,
building maintenance services, services rendered by Pakistan Stock Exchange Limited and Pakistan Mercantile Exchange Limited inspection and certification, testing and training services.</t>
  </si>
  <si>
    <t>GOODS, SERVICES &amp; EXECUTION OF A CONTRACT</t>
  </si>
  <si>
    <r>
      <t xml:space="preserve">Supply made by Distributors of fast moving consumer goods- </t>
    </r>
    <r>
      <rPr>
        <b/>
        <sz val="10"/>
        <color theme="1"/>
        <rFont val="Calibri"/>
        <family val="2"/>
        <scheme val="minor"/>
      </rPr>
      <t>Companies</t>
    </r>
  </si>
  <si>
    <r>
      <t xml:space="preserve">Supply made by Distributors of fast moving consumer goods - </t>
    </r>
    <r>
      <rPr>
        <b/>
        <sz val="10"/>
        <color theme="1"/>
        <rFont val="Calibri"/>
        <family val="2"/>
        <scheme val="minor"/>
      </rPr>
      <t>Individuals / AOP</t>
    </r>
  </si>
  <si>
    <t>Dealers and sub-dealers of sugar, cement and edible oil.</t>
  </si>
  <si>
    <t>Ind &amp; AOP: Minimum
Company: Minimum / not minimum for manufacturer / listed company.</t>
  </si>
  <si>
    <t>Minimum / not minimum
for manufacturer / listed company</t>
  </si>
  <si>
    <t>Non-ATL</t>
  </si>
  <si>
    <t>Payment of Commission to Advertising Agents</t>
  </si>
  <si>
    <t>SALE BY AUCTION / TENDER</t>
  </si>
  <si>
    <t>Gross sale price of immovable property</t>
  </si>
  <si>
    <t>Advance Tax on purchaser or transferee for registering or attesting transfer of any immovable property.</t>
  </si>
  <si>
    <t>ADVANCE TAX ON SALES OF SPECIFIED GOODS TO DISTRIBUTOR, DEALER &amp; WHOLESALER</t>
  </si>
  <si>
    <t>ADVANCE TAX ON SALES OF SPECIFIED GOODS TO RETAILERS</t>
  </si>
  <si>
    <t>PAYMENT TO RESIDENTS FOR USE OF MACHINERY AND EQUIPMENT</t>
  </si>
  <si>
    <t>Payments for the right to use Industrial, Commercial, and scientific, equipment or rent of machinery</t>
  </si>
  <si>
    <t>Minimum / Adjustable in case of Ind &amp; AOP
Adjustable in case of Company</t>
  </si>
  <si>
    <t>www.youtube.com/accountingpro</t>
  </si>
  <si>
    <t>Tax Status</t>
  </si>
  <si>
    <t>WITHHOLDING TAX CARD</t>
  </si>
  <si>
    <t>FOR THE TAX YEAR 2021-22</t>
  </si>
  <si>
    <t>PLEASE SELECT PAYEE STATUS       =&gt;</t>
  </si>
  <si>
    <t>TAX YEAR 2021-22</t>
  </si>
  <si>
    <r>
      <t xml:space="preserve">Please download Salary Tax Rates with Tax Calculator for the Year 2021-22.
</t>
    </r>
    <r>
      <rPr>
        <sz val="10"/>
        <color rgb="FFFF0000"/>
        <rFont val="Calibri"/>
        <family val="2"/>
        <scheme val="minor"/>
      </rPr>
      <t>https://www.finantax.net/resource-centre</t>
    </r>
  </si>
  <si>
    <t>If asset to deposit ratio as on last day of the tax year exceed 40% but no exceed 50%</t>
  </si>
  <si>
    <t>If asset to deposit ratio as on last day of the tax year exceed 50%</t>
  </si>
  <si>
    <t>If asset to deposit ratio as on last day of the tax year is 40%</t>
  </si>
  <si>
    <t>and taxable income arising from additional advances to micro, small and medium enterprises</t>
  </si>
  <si>
    <t>c) Dividend Received by a person in Mutual fund, Real Estate Investment Trust and cases other than those mentioned in clauses (a) and (b) above</t>
  </si>
  <si>
    <t>Special purpose vehicle or a company shall deduct tax on the gross amount of return on investment in sukuk in case sukuk-holder is:</t>
  </si>
  <si>
    <t>TAX ON SMALL &amp; MEDIUM ENTERPRISES</t>
  </si>
  <si>
    <t>2
59(A)
100E</t>
  </si>
  <si>
    <t>Option of Normal Tax Regime</t>
  </si>
  <si>
    <t>Where annual business turnover does not exceed Rupees 100 million</t>
  </si>
  <si>
    <t>7.5% of taxable income</t>
  </si>
  <si>
    <t>Where annual business turnover exceeds Rupees 100 million but does not exceed Rupees 250 million</t>
  </si>
  <si>
    <t>15% of taxable income</t>
  </si>
  <si>
    <t>Option of Final Tax Regime</t>
  </si>
  <si>
    <t>0.25% of gross turnover</t>
  </si>
  <si>
    <t>0.50% of gross turnover</t>
  </si>
  <si>
    <t>a) Independent power purchasers, being a pass-through item under implementation/power/energy purch. Agreement required to be re-imbursed by CPPA-G and
Companies engaged in bagasse and biomass based co-generation power project qualifying for exemption under clause (132C) of Part-I of 2nd Schedule</t>
  </si>
  <si>
    <t>151
7B</t>
  </si>
  <si>
    <t xml:space="preserve">Profit on debt from a debt instrument, whether conventional or Shariah compliant, issued by the Federal Government under the Public Debt Act, 1944 </t>
  </si>
  <si>
    <t>*Profit on debt exceeding Rs.50 million shall be chargeable to tax under "Income from other sources" on normal tax rates</t>
  </si>
  <si>
    <r>
      <t>Where profit on debt does not exceed</t>
    </r>
    <r>
      <rPr>
        <sz val="10"/>
        <color rgb="FFFF0000"/>
        <rFont val="Calibri"/>
        <family val="2"/>
        <scheme val="minor"/>
      </rPr>
      <t xml:space="preserve"> *</t>
    </r>
    <r>
      <rPr>
        <sz val="10"/>
        <color theme="1"/>
        <rFont val="Calibri"/>
        <family val="2"/>
        <scheme val="minor"/>
      </rPr>
      <t xml:space="preserve">Rs 5,000,000/- </t>
    </r>
  </si>
  <si>
    <t>MINIMUM TURNOVER TAX</t>
  </si>
  <si>
    <t>In all other cases</t>
  </si>
  <si>
    <t xml:space="preserve">a) Oil marketing companies, Sui Southern Gas Company Limited and Sui Northern Gas, Pipelines Limited (for cases where annual turnover exceeds rupees one billion). 
b) Pakistan International Airlines Corporation. - PIA
c) Poultry industry including poultry breeding, broiler production, egg production and poultry feed production. </t>
  </si>
  <si>
    <t>a) Oil refineries
b) Motorcycle dealers registered under sales tax act, 1990
c) Trader of Yarn being individual</t>
  </si>
  <si>
    <t>a) Distributors of pharmaceutical products, fast moving consumer goods and cigarettes
b) Petroleum agents and distributors who are registered under the Sales Tax Act, 1990
c) Rice mills and dealers
d) Tier-I retailers of FMCGs who are integrated with Board for real time sales &amp; receipts
e) Person whose supplies through e-commerce including online marketplace
f) Person engaged in the sale and purchase of used vehicle
g) Flour Mills
h) Distributors, Dealers, Sub-Dealers, Wholesalers and Retailers (only Tier-I who integrated with FBR) of fast moving consumer goods, fertilizer, locally manufactured mobile phones, sugar, electronics excluding imported mobile phones, cement and edible oil subject that they are active in income tax and sales tax.</t>
  </si>
  <si>
    <t>Execution of a contract or sub-contract under the construction, assembly or installation project in Pakistan including a contract for the supply of supervisory activities in relation to such projects or any other contract for construction or services rendered relating thereto. Contract for advertisement services rendered by TV Satellite channel</t>
  </si>
  <si>
    <r>
      <rPr>
        <b/>
        <sz val="10"/>
        <color theme="1"/>
        <rFont val="Calibri"/>
        <family val="2"/>
        <scheme val="minor"/>
      </rPr>
      <t xml:space="preserve">Capital gain arising on disposal of debt instrument under SCRA </t>
    </r>
    <r>
      <rPr>
        <sz val="10"/>
        <color theme="1"/>
        <rFont val="Calibri"/>
        <family val="2"/>
        <scheme val="minor"/>
      </rPr>
      <t xml:space="preserve">
capital gain arising on disposal of debt instrument and government securities and certificates by non resident Foreign Currency Value Account (FCVA) or a non-resident Pakistani. Rupee Value Account (NRVA) of a non-resident individual holding Pakistan Origin Card (POC) or National ID Card for Overseas Pakistanis (NICOP) or Computerized National ID Card (CNIC)</t>
    </r>
  </si>
  <si>
    <r>
      <t xml:space="preserve">Execution of a contract other than a contract for sale of goods or providing/ rendering of services. - </t>
    </r>
    <r>
      <rPr>
        <sz val="10"/>
        <color rgb="FFFF0000"/>
        <rFont val="Calibri"/>
        <family val="2"/>
        <scheme val="minor"/>
      </rPr>
      <t>In case of sports persons</t>
    </r>
  </si>
  <si>
    <r>
      <t xml:space="preserve">Execution of a contract other than a contract for sale of goods or providing/ rendering of services. - </t>
    </r>
    <r>
      <rPr>
        <sz val="10"/>
        <color rgb="FFFF0000"/>
        <rFont val="Calibri"/>
        <family val="2"/>
        <scheme val="minor"/>
      </rPr>
      <t>Other than sports persons</t>
    </r>
  </si>
  <si>
    <t>Shipping income (on Gross Amount)</t>
  </si>
  <si>
    <t>Payment to distributer of cigarettes, pharma products</t>
  </si>
  <si>
    <t>Payment to Distributor, Dealer, Sub-Dealer, Wholesaler, Retailer (Tier-I retailer who are integrated and
configured with board), of FMCG, Fertilizer, electronics excluding mobile phones, sugar, Cement and Edible Oil, subject to that such recipient of payment in active in Income Tax and Sales Tax</t>
  </si>
  <si>
    <t>8% if company
9% other than company</t>
  </si>
  <si>
    <t>Local sales, supplies, and services made to textile, carpets, leather, surgical goods &amp; sports goods.</t>
  </si>
  <si>
    <t>Trader of yarn 0.5%
Others 1%</t>
  </si>
  <si>
    <t>Trader of yarn 0.1%
Others 2%</t>
  </si>
  <si>
    <t>Local supply of yarn traders to export oriented sector</t>
  </si>
  <si>
    <r>
      <t xml:space="preserve">Please download Rent Tax Rates with Calculator for Year 2021-22. 
</t>
    </r>
    <r>
      <rPr>
        <sz val="10"/>
        <color rgb="FFFF0000"/>
        <rFont val="Calibri"/>
        <family val="2"/>
        <scheme val="minor"/>
      </rPr>
      <t>https://www.finantax.net/resource-centre</t>
    </r>
  </si>
  <si>
    <t>PETROLIUM PRODUCTS &amp; CNG STATION</t>
  </si>
  <si>
    <r>
      <t>For Sale of any other Goods - Companies</t>
    </r>
    <r>
      <rPr>
        <b/>
        <sz val="10"/>
        <color theme="1"/>
        <rFont val="Calibri"/>
        <family val="2"/>
        <scheme val="minor"/>
      </rPr>
      <t xml:space="preserve">- </t>
    </r>
    <r>
      <rPr>
        <b/>
        <sz val="10"/>
        <color rgb="FFFF0000"/>
        <rFont val="Calibri"/>
        <family val="2"/>
        <scheme val="minor"/>
      </rPr>
      <t>(</t>
    </r>
    <r>
      <rPr>
        <sz val="10"/>
        <color rgb="FFFF0000"/>
        <rFont val="Calibri"/>
        <family val="2"/>
        <scheme val="minor"/>
      </rPr>
      <t>No deduction of tax where payment is less than Rs. 75,000/- in aggregate during a financial year)</t>
    </r>
  </si>
  <si>
    <r>
      <t xml:space="preserve">For Sale of any other Goods - Individuals / AOP- </t>
    </r>
    <r>
      <rPr>
        <sz val="10"/>
        <color rgb="FFFF0000"/>
        <rFont val="Calibri"/>
        <family val="2"/>
        <scheme val="minor"/>
      </rPr>
      <t>(No deduction of tax where payment is less than Rs. 75,000/- in aggregate during a financial year)</t>
    </r>
  </si>
  <si>
    <r>
      <t xml:space="preserve">Warehousing services, services rendered by asset management companies, data services provided under
license issued by the Pakistan Telecommunication Authority, telecommunication infrastructure (tower)
services.
</t>
    </r>
    <r>
      <rPr>
        <sz val="10"/>
        <color rgb="FFFF0000"/>
        <rFont val="Calibri"/>
        <family val="2"/>
        <scheme val="minor"/>
      </rPr>
      <t>(No deduction of tax where payment is less than Rs. 30,000/- in aggregate during a financial year)</t>
    </r>
  </si>
  <si>
    <r>
      <t xml:space="preserve">All other services - Companies </t>
    </r>
    <r>
      <rPr>
        <sz val="10"/>
        <color rgb="FFFF0000"/>
        <rFont val="Calibri"/>
        <family val="2"/>
        <scheme val="minor"/>
      </rPr>
      <t>(No deduction of tax where payment is less than Rs. 30,000/- in aggregate during a financial year)</t>
    </r>
  </si>
  <si>
    <r>
      <t xml:space="preserve">All other services - Individuals / AOP </t>
    </r>
    <r>
      <rPr>
        <sz val="10"/>
        <color rgb="FFFF0000"/>
        <rFont val="Calibri"/>
        <family val="2"/>
        <scheme val="minor"/>
      </rPr>
      <t>(No deduction of tax where payment is less than Rs. 30,000/- in aggregate during a financial year)</t>
    </r>
  </si>
  <si>
    <r>
      <t xml:space="preserve">Freight forwarding services, air cargo services, courier services, manpower outsourcing services, hotel services, security guard services, software development services, IT services and IT enabled services as defined in /clause (133) of Part I of the Second Schedule, tracking services, advertising services (other
than by print or electronic media), share registrar services, engineering services, car rental services, building maintenance services, services rendered by Pakistan Stock Exchange Limited and Pakistan Mercantile Exchange Limited inspection and certification, testing and training services.
</t>
    </r>
    <r>
      <rPr>
        <sz val="10"/>
        <color rgb="FFFF0000"/>
        <rFont val="Calibri"/>
        <family val="2"/>
        <scheme val="minor"/>
      </rPr>
      <t>(No deduction of tax where payment is less than Rs. 30,000/- in aggregate during a financial year)</t>
    </r>
  </si>
  <si>
    <t>Every Exporter or Export House in term of Stitching, Dying, Printing, Embroidery, washing, sizing &amp; weaving etc.</t>
  </si>
  <si>
    <t>EXPORT PROCEEDS</t>
  </si>
  <si>
    <t>a</t>
  </si>
  <si>
    <t>b</t>
  </si>
  <si>
    <t>c</t>
  </si>
  <si>
    <t>final</t>
  </si>
  <si>
    <t>Export proceeds relization</t>
  </si>
  <si>
    <t>Realization of commission due to an indenting agent</t>
  </si>
  <si>
    <t xml:space="preserve">Realization of a sale of goods to an exporter under an inland back -to-back L/C, Export of goods by an Industrial undertaking located in EPZ, Making payment for a firm contract to an indirect export and Clearing of goods exported.
</t>
  </si>
  <si>
    <t>1% of the proceeds of export</t>
  </si>
  <si>
    <t>154A</t>
  </si>
  <si>
    <t>EXPORT OF SERVICES</t>
  </si>
  <si>
    <t>Export of computer software, IT services, IT enabled services where tax credit u/s 65F not available
Services or technical services rendered outside Pakistan or exported from Pakistan
Royalty, fee or comission derived by resident company from foreign enterprise
Construction contracts executed outside Pakistan
Any other service rendered outside Pakistan as notified by FBR</t>
  </si>
  <si>
    <t>In Finance Act 2021, This Section is merged in section 151 for residents and in section 152 for non-residents which deal with such payments.</t>
  </si>
  <si>
    <r>
      <t xml:space="preserve">d) Dividend in specie - </t>
    </r>
    <r>
      <rPr>
        <sz val="10"/>
        <color rgb="FFFF0000"/>
        <rFont val="Calibri"/>
        <family val="2"/>
        <scheme val="minor"/>
      </rPr>
      <t>(Previously was in Section 236S and now merged with Section 150)</t>
    </r>
  </si>
  <si>
    <r>
      <t>Advance Tax on gross amount of consideration, where the holding period is less than</t>
    </r>
    <r>
      <rPr>
        <sz val="10"/>
        <color rgb="FFFF0000"/>
        <rFont val="Calibri"/>
        <family val="2"/>
        <scheme val="minor"/>
      </rPr>
      <t xml:space="preserve"> four years</t>
    </r>
  </si>
  <si>
    <r>
      <t xml:space="preserve">Fertilizers - </t>
    </r>
    <r>
      <rPr>
        <sz val="10"/>
        <color rgb="FFFF0000"/>
        <rFont val="Calibri"/>
        <family val="2"/>
        <scheme val="minor"/>
      </rPr>
      <t>(ATL Rate shall be applied subject taxpayer is active in IT &amp; ST)</t>
    </r>
  </si>
  <si>
    <t xml:space="preserve">Advnace tax deducted by Manufacturer, Distributor, Dealer, Wholesaler or Commercial Importer of following sectors at the time of sale to retailer, and every distributor or dealerto another wholesaler
a Pharmaceuticals, Poultry and Animal feed, Edible oil and Ghee, Auto-parts, Tyers, Varnishes, Chemicals, Cosmetics, IT Equipment, Electronics, Sugar, Cement, Iron and Steel products, Motorcycles, Pesticides, Cigarettes, Glass, Textile, Beverages, Paint or Foam sector
</t>
  </si>
  <si>
    <t>Electronics, Sugar, Cement, Iron and Steel products, Motorcycles, Pesticides, Cigarettes, Glass, Textile, Beverages, Paint or Foam sector, Pharmaceuticals, Poultry and Animal feed, Edible oil and Ghee, Auto-Parts, Tyers, Varnishes, Chemicals, Cosmetics and IT Equipment.</t>
  </si>
  <si>
    <t>Minimum Tax</t>
  </si>
  <si>
    <r>
      <rPr>
        <i/>
        <sz val="10"/>
        <color rgb="FFC00000"/>
        <rFont val="Calibri"/>
        <family val="2"/>
        <scheme val="minor"/>
      </rPr>
      <t>Expempt Allowance - Performance of Employee's Duty 
Finance Act - 2021 Explanation</t>
    </r>
    <r>
      <rPr>
        <i/>
        <sz val="10"/>
        <color theme="1"/>
        <rFont val="Calibri"/>
        <family val="2"/>
        <scheme val="minor"/>
      </rPr>
      <t xml:space="preserve">
In order to streamline, an explanation has been inserted in clause (c) of sub-section (2) of section 12 whereby the exempt allowance has been explained and consequently clause (39) of Part I of second schedule </t>
    </r>
    <r>
      <rPr>
        <i/>
        <sz val="10"/>
        <color rgb="FFC00000"/>
        <rFont val="Calibri"/>
        <family val="2"/>
        <scheme val="minor"/>
      </rPr>
      <t>has been omitted</t>
    </r>
    <r>
      <rPr>
        <i/>
        <sz val="10"/>
        <color theme="1"/>
        <rFont val="Calibri"/>
        <family val="2"/>
        <scheme val="minor"/>
      </rPr>
      <t xml:space="preserve">. Any allowance which is paid on fixed basis or percentage of salary basis shall not constitute allowance for the performance of duties. </t>
    </r>
  </si>
  <si>
    <t>Taxable Salary per month</t>
  </si>
  <si>
    <t>INCOME TAX YEAR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</si>
</sst>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70"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
      <name val="Arial"/>
      <family val="2"/>
    </font>
    <font>
      <sz val="10"/>
      <name val="Comic Sans MS"/>
      <family val="4"/>
    </font>
    <font>
      <b/>
      <sz val="9"/>
      <name val="Arial"/>
      <family val="2"/>
    </font>
    <font>
      <b/>
      <sz val="12"/>
      <name val="Verdana"/>
      <family val="2"/>
    </font>
    <font>
      <u/>
      <sz val="11"/>
      <color theme="10"/>
      <name val="Calibri"/>
      <family val="2"/>
      <scheme val="minor"/>
    </font>
    <font>
      <b/>
      <sz val="11"/>
      <color theme="3"/>
      <name val="Calibri"/>
      <family val="2"/>
      <scheme val="minor"/>
    </font>
    <font>
      <b/>
      <sz val="11"/>
      <color rgb="FFFF0000"/>
      <name val="Calibri"/>
      <family val="2"/>
      <scheme val="minor"/>
    </font>
    <font>
      <b/>
      <i/>
      <sz val="11"/>
      <color theme="1"/>
      <name val="Calibri"/>
      <family val="2"/>
      <scheme val="minor"/>
    </font>
    <font>
      <i/>
      <sz val="11"/>
      <color theme="1"/>
      <name val="Calibri"/>
      <family val="2"/>
      <scheme val="minor"/>
    </font>
    <font>
      <i/>
      <sz val="10"/>
      <color theme="1"/>
      <name val="Calibri"/>
      <family val="2"/>
      <scheme val="minor"/>
    </font>
    <font>
      <sz val="9"/>
      <color theme="1"/>
      <name val="Calibri"/>
      <family val="2"/>
      <scheme val="minor"/>
    </font>
    <font>
      <b/>
      <sz val="11"/>
      <name val="Calibri"/>
      <family val="2"/>
      <scheme val="minor"/>
    </font>
    <font>
      <sz val="11"/>
      <name val="Calibri"/>
      <family val="2"/>
      <scheme val="minor"/>
    </font>
    <font>
      <sz val="10"/>
      <name val="Arial"/>
      <family val="2"/>
    </font>
    <font>
      <b/>
      <sz val="16"/>
      <color indexed="10"/>
      <name val="Arial"/>
      <family val="2"/>
    </font>
    <font>
      <sz val="8"/>
      <name val="Arial"/>
      <family val="2"/>
    </font>
    <font>
      <b/>
      <sz val="14"/>
      <color theme="1"/>
      <name val="Calibri"/>
      <family val="2"/>
      <scheme val="minor"/>
    </font>
    <font>
      <b/>
      <sz val="9"/>
      <color theme="1"/>
      <name val="Calibri"/>
      <family val="2"/>
      <scheme val="minor"/>
    </font>
    <font>
      <b/>
      <sz val="11"/>
      <color rgb="FF00B050"/>
      <name val="Calibri"/>
      <family val="2"/>
      <scheme val="minor"/>
    </font>
    <font>
      <sz val="11"/>
      <color theme="1"/>
      <name val="Verdana"/>
      <family val="2"/>
    </font>
    <font>
      <b/>
      <sz val="10"/>
      <color indexed="9"/>
      <name val="Verdana"/>
      <family val="2"/>
    </font>
    <font>
      <b/>
      <sz val="9"/>
      <name val="Verdana"/>
      <family val="2"/>
    </font>
    <font>
      <b/>
      <sz val="8"/>
      <name val="Verdana"/>
      <family val="2"/>
    </font>
    <font>
      <sz val="8"/>
      <name val="Verdana"/>
      <family val="2"/>
    </font>
    <font>
      <sz val="10"/>
      <name val="Verdana"/>
      <family val="2"/>
    </font>
    <font>
      <b/>
      <sz val="16"/>
      <color theme="0"/>
      <name val="Verdana"/>
      <family val="2"/>
    </font>
    <font>
      <sz val="8"/>
      <color theme="1"/>
      <name val="Verdana"/>
      <family val="2"/>
    </font>
    <font>
      <sz val="10"/>
      <color theme="1"/>
      <name val="Verdana"/>
      <family val="2"/>
    </font>
    <font>
      <b/>
      <sz val="10"/>
      <name val="Verdana"/>
      <family val="2"/>
    </font>
    <font>
      <b/>
      <sz val="11"/>
      <color theme="1"/>
      <name val="Verdana"/>
      <family val="2"/>
    </font>
    <font>
      <b/>
      <sz val="10"/>
      <color rgb="FFFF0000"/>
      <name val="Verdana"/>
      <family val="2"/>
    </font>
    <font>
      <b/>
      <sz val="14"/>
      <color indexed="10"/>
      <name val="Verdana"/>
      <family val="2"/>
    </font>
    <font>
      <b/>
      <sz val="10"/>
      <color theme="1"/>
      <name val="Verdana"/>
      <family val="2"/>
    </font>
    <font>
      <b/>
      <sz val="16"/>
      <color indexed="10"/>
      <name val="Verdana"/>
      <family val="2"/>
    </font>
    <font>
      <b/>
      <sz val="10"/>
      <color theme="3"/>
      <name val="Verdana"/>
      <family val="2"/>
    </font>
    <font>
      <b/>
      <sz val="8"/>
      <color theme="1"/>
      <name val="Verdana"/>
      <family val="2"/>
    </font>
    <font>
      <b/>
      <sz val="10.5"/>
      <color theme="1"/>
      <name val="Calibri"/>
      <family val="2"/>
      <scheme val="minor"/>
    </font>
    <font>
      <b/>
      <sz val="14"/>
      <color rgb="FFFF0000"/>
      <name val="Calibri"/>
      <family val="2"/>
      <scheme val="minor"/>
    </font>
    <font>
      <b/>
      <sz val="15"/>
      <color rgb="FFFF0000"/>
      <name val="Calibri"/>
      <family val="2"/>
      <scheme val="minor"/>
    </font>
    <font>
      <sz val="15"/>
      <color rgb="FFFF0000"/>
      <name val="Calibri"/>
      <family val="2"/>
      <scheme val="minor"/>
    </font>
    <font>
      <b/>
      <sz val="12"/>
      <color theme="0"/>
      <name val="Arial"/>
      <family val="2"/>
    </font>
    <font>
      <sz val="8"/>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b/>
      <sz val="10"/>
      <color rgb="FFFF0000"/>
      <name val="Calibri"/>
      <family val="2"/>
      <scheme val="minor"/>
    </font>
    <font>
      <b/>
      <sz val="10"/>
      <color theme="3"/>
      <name val="Calibri"/>
      <family val="2"/>
      <scheme val="minor"/>
    </font>
    <font>
      <sz val="10"/>
      <name val="Calibri"/>
      <family val="2"/>
      <scheme val="minor"/>
    </font>
    <font>
      <b/>
      <sz val="16"/>
      <name val="Arial"/>
      <family val="2"/>
    </font>
    <font>
      <i/>
      <sz val="10"/>
      <color rgb="FFFF0000"/>
      <name val="Calibri"/>
      <family val="2"/>
      <scheme val="minor"/>
    </font>
    <font>
      <sz val="14"/>
      <color theme="1"/>
      <name val="Calibri"/>
      <family val="2"/>
      <scheme val="minor"/>
    </font>
    <font>
      <b/>
      <sz val="14"/>
      <name val="Arial"/>
      <family val="2"/>
    </font>
    <font>
      <b/>
      <sz val="14"/>
      <name val="Calibri"/>
      <family val="2"/>
      <scheme val="minor"/>
    </font>
    <font>
      <b/>
      <sz val="11"/>
      <name val="Verdana"/>
      <family val="2"/>
    </font>
    <font>
      <b/>
      <sz val="20"/>
      <color rgb="FFFF0000"/>
      <name val="Calibri"/>
      <family val="2"/>
      <scheme val="minor"/>
    </font>
    <font>
      <b/>
      <sz val="10"/>
      <color rgb="FFFF0000"/>
      <name val="Arial"/>
      <family val="2"/>
    </font>
    <font>
      <b/>
      <sz val="13"/>
      <color rgb="FFFF0000"/>
      <name val="Arial"/>
      <family val="2"/>
    </font>
    <font>
      <sz val="8"/>
      <color rgb="FFFF0000"/>
      <name val="Calibri"/>
      <family val="2"/>
      <scheme val="minor"/>
    </font>
    <font>
      <b/>
      <sz val="20"/>
      <color rgb="FFC00000"/>
      <name val="Century"/>
      <family val="1"/>
    </font>
    <font>
      <b/>
      <u/>
      <sz val="20"/>
      <color rgb="FFC00000"/>
      <name val="Century"/>
      <family val="1"/>
    </font>
    <font>
      <u/>
      <sz val="11"/>
      <color rgb="FFC00000"/>
      <name val="Calibri"/>
      <family val="2"/>
      <scheme val="minor"/>
    </font>
    <font>
      <b/>
      <sz val="12"/>
      <color rgb="FFC00000"/>
      <name val="Calibri"/>
      <family val="2"/>
      <scheme val="minor"/>
    </font>
    <font>
      <b/>
      <sz val="14"/>
      <color theme="0"/>
      <name val="Calibri"/>
      <family val="2"/>
      <scheme val="minor"/>
    </font>
    <font>
      <b/>
      <sz val="12"/>
      <color theme="1"/>
      <name val="Calibri"/>
      <family val="2"/>
      <scheme val="minor"/>
    </font>
    <font>
      <i/>
      <sz val="10"/>
      <color rgb="FFC00000"/>
      <name val="Calibri"/>
      <family val="2"/>
      <scheme val="minor"/>
    </font>
    <font>
      <sz val="12"/>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3"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327">
    <xf numFmtId="0" fontId="0" fillId="0" borderId="0" xfId="0"/>
    <xf numFmtId="0" fontId="0" fillId="2" borderId="0" xfId="0" applyFill="1" applyProtection="1">
      <protection hidden="1"/>
    </xf>
    <xf numFmtId="0" fontId="3" fillId="2" borderId="0" xfId="0" applyFont="1" applyFill="1" applyAlignment="1" applyProtection="1">
      <alignment horizontal="center"/>
      <protection hidden="1"/>
    </xf>
    <xf numFmtId="164" fontId="6" fillId="4" borderId="7" xfId="0" applyNumberFormat="1" applyFont="1" applyFill="1" applyBorder="1" applyAlignment="1" applyProtection="1">
      <alignment horizontal="center" vertical="center" wrapText="1"/>
      <protection hidden="1"/>
    </xf>
    <xf numFmtId="164" fontId="6" fillId="4" borderId="10" xfId="0" applyNumberFormat="1" applyFont="1" applyFill="1" applyBorder="1" applyAlignment="1" applyProtection="1">
      <alignment horizontal="center" vertical="center" wrapText="1"/>
      <protection hidden="1"/>
    </xf>
    <xf numFmtId="0" fontId="2" fillId="2" borderId="0" xfId="0" applyFont="1" applyFill="1" applyProtection="1">
      <protection hidden="1"/>
    </xf>
    <xf numFmtId="164" fontId="2" fillId="2" borderId="7" xfId="1" applyNumberFormat="1" applyFont="1" applyFill="1" applyBorder="1" applyProtection="1">
      <protection locked="0" hidden="1"/>
    </xf>
    <xf numFmtId="164" fontId="0" fillId="2" borderId="7" xfId="1" applyNumberFormat="1" applyFont="1" applyFill="1" applyBorder="1" applyProtection="1">
      <protection locked="0" hidden="1"/>
    </xf>
    <xf numFmtId="164" fontId="0" fillId="2" borderId="7" xfId="1" applyNumberFormat="1" applyFont="1" applyFill="1" applyBorder="1" applyProtection="1">
      <protection hidden="1"/>
    </xf>
    <xf numFmtId="164" fontId="2" fillId="3" borderId="7" xfId="1" applyNumberFormat="1" applyFont="1" applyFill="1" applyBorder="1" applyProtection="1">
      <protection hidden="1"/>
    </xf>
    <xf numFmtId="0" fontId="2" fillId="4" borderId="0" xfId="0" applyFont="1" applyFill="1" applyProtection="1">
      <protection hidden="1"/>
    </xf>
    <xf numFmtId="0" fontId="0" fillId="4" borderId="0" xfId="0" applyFill="1" applyProtection="1">
      <protection hidden="1"/>
    </xf>
    <xf numFmtId="0" fontId="0" fillId="2" borderId="5" xfId="0" applyFill="1" applyBorder="1" applyProtection="1">
      <protection hidden="1"/>
    </xf>
    <xf numFmtId="164" fontId="2" fillId="2" borderId="0" xfId="1" applyNumberFormat="1" applyFont="1" applyFill="1" applyProtection="1">
      <protection hidden="1"/>
    </xf>
    <xf numFmtId="164" fontId="0" fillId="2" borderId="0" xfId="1" applyNumberFormat="1" applyFont="1" applyFill="1" applyProtection="1">
      <protection hidden="1"/>
    </xf>
    <xf numFmtId="49" fontId="0" fillId="2" borderId="0" xfId="0" applyNumberFormat="1" applyFill="1" applyAlignment="1" applyProtection="1">
      <alignment wrapText="1"/>
      <protection hidden="1"/>
    </xf>
    <xf numFmtId="164" fontId="0" fillId="2" borderId="0" xfId="0" applyNumberFormat="1" applyFill="1" applyProtection="1">
      <protection hidden="1"/>
    </xf>
    <xf numFmtId="9" fontId="0" fillId="2" borderId="0" xfId="2" applyFont="1" applyFill="1" applyProtection="1">
      <protection hidden="1"/>
    </xf>
    <xf numFmtId="164" fontId="2" fillId="2" borderId="12" xfId="0" applyNumberFormat="1" applyFont="1" applyFill="1" applyBorder="1" applyProtection="1">
      <protection hidden="1"/>
    </xf>
    <xf numFmtId="164" fontId="2" fillId="2" borderId="16" xfId="0" applyNumberFormat="1" applyFont="1" applyFill="1" applyBorder="1" applyProtection="1">
      <protection hidden="1"/>
    </xf>
    <xf numFmtId="0" fontId="10" fillId="2" borderId="0" xfId="0" applyFont="1" applyFill="1" applyProtection="1">
      <protection hidden="1"/>
    </xf>
    <xf numFmtId="0" fontId="0" fillId="0" borderId="0" xfId="0" applyProtection="1">
      <protection hidden="1"/>
    </xf>
    <xf numFmtId="0" fontId="4" fillId="2" borderId="7" xfId="0" applyFont="1" applyFill="1" applyBorder="1" applyProtection="1">
      <protection hidden="1"/>
    </xf>
    <xf numFmtId="0" fontId="4" fillId="2" borderId="7"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protection hidden="1"/>
    </xf>
    <xf numFmtId="164" fontId="5" fillId="2" borderId="7" xfId="1" applyNumberFormat="1" applyFont="1" applyFill="1" applyBorder="1" applyProtection="1">
      <protection hidden="1"/>
    </xf>
    <xf numFmtId="10" fontId="0" fillId="2" borderId="7" xfId="2" applyNumberFormat="1" applyFont="1" applyFill="1" applyBorder="1" applyProtection="1">
      <protection hidden="1"/>
    </xf>
    <xf numFmtId="43" fontId="0" fillId="2" borderId="0" xfId="0" applyNumberFormat="1" applyFill="1" applyProtection="1">
      <protection hidden="1"/>
    </xf>
    <xf numFmtId="0" fontId="13" fillId="2" borderId="0" xfId="0" applyFont="1" applyFill="1" applyAlignment="1" applyProtection="1">
      <alignment vertical="justify" wrapText="1" shrinkToFit="1"/>
      <protection hidden="1"/>
    </xf>
    <xf numFmtId="0" fontId="12" fillId="2" borderId="0" xfId="0" applyFont="1" applyFill="1" applyProtection="1">
      <protection hidden="1"/>
    </xf>
    <xf numFmtId="164" fontId="2" fillId="2" borderId="0" xfId="1" applyNumberFormat="1" applyFont="1" applyFill="1" applyBorder="1" applyProtection="1">
      <protection hidden="1"/>
    </xf>
    <xf numFmtId="164" fontId="0" fillId="2" borderId="0" xfId="1" applyNumberFormat="1" applyFont="1" applyFill="1" applyBorder="1" applyProtection="1">
      <protection hidden="1"/>
    </xf>
    <xf numFmtId="0" fontId="3" fillId="2" borderId="1"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11" fillId="2" borderId="8" xfId="0" applyFont="1" applyFill="1" applyBorder="1" applyProtection="1">
      <protection hidden="1"/>
    </xf>
    <xf numFmtId="0" fontId="0" fillId="2" borderId="9" xfId="0" applyFill="1" applyBorder="1" applyProtection="1">
      <protection hidden="1"/>
    </xf>
    <xf numFmtId="0" fontId="13" fillId="2" borderId="8" xfId="0" applyFont="1" applyFill="1" applyBorder="1" applyAlignment="1" applyProtection="1">
      <alignment vertical="justify" wrapText="1" shrinkToFit="1"/>
      <protection hidden="1"/>
    </xf>
    <xf numFmtId="0" fontId="13" fillId="2" borderId="9" xfId="0" applyFont="1" applyFill="1" applyBorder="1" applyAlignment="1" applyProtection="1">
      <alignment vertical="justify" wrapText="1" shrinkToFit="1"/>
      <protection hidden="1"/>
    </xf>
    <xf numFmtId="0" fontId="13" fillId="2" borderId="8" xfId="0" applyFont="1" applyFill="1" applyBorder="1" applyProtection="1">
      <protection hidden="1"/>
    </xf>
    <xf numFmtId="0" fontId="12" fillId="2" borderId="9" xfId="0" applyFont="1" applyFill="1" applyBorder="1" applyProtection="1">
      <protection hidden="1"/>
    </xf>
    <xf numFmtId="0" fontId="0" fillId="2" borderId="4" xfId="0" applyFill="1" applyBorder="1" applyProtection="1">
      <protection hidden="1"/>
    </xf>
    <xf numFmtId="0" fontId="0" fillId="2" borderId="6" xfId="0" applyFill="1" applyBorder="1" applyProtection="1">
      <protection hidden="1"/>
    </xf>
    <xf numFmtId="0" fontId="3" fillId="2" borderId="8" xfId="0" applyFont="1" applyFill="1" applyBorder="1" applyAlignment="1" applyProtection="1">
      <alignment horizontal="center"/>
      <protection hidden="1"/>
    </xf>
    <xf numFmtId="0" fontId="0" fillId="2" borderId="8" xfId="0" applyFill="1" applyBorder="1" applyProtection="1">
      <protection hidden="1"/>
    </xf>
    <xf numFmtId="0" fontId="2" fillId="2" borderId="8" xfId="0" applyFont="1"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9" fillId="2" borderId="8" xfId="3" applyFont="1" applyFill="1" applyBorder="1" applyProtection="1">
      <protection hidden="1"/>
    </xf>
    <xf numFmtId="0" fontId="2" fillId="2" borderId="1" xfId="0" applyFont="1" applyFill="1" applyBorder="1" applyProtection="1">
      <protection hidden="1"/>
    </xf>
    <xf numFmtId="0" fontId="0" fillId="0" borderId="0" xfId="0" applyAlignment="1">
      <alignment wrapText="1"/>
    </xf>
    <xf numFmtId="164" fontId="0" fillId="0" borderId="0" xfId="1" applyNumberFormat="1" applyFont="1"/>
    <xf numFmtId="164" fontId="0" fillId="0" borderId="0" xfId="0" applyNumberFormat="1"/>
    <xf numFmtId="164" fontId="17" fillId="0" borderId="0" xfId="0" applyNumberFormat="1" applyFont="1"/>
    <xf numFmtId="164" fontId="0" fillId="0" borderId="0" xfId="1" applyNumberFormat="1" applyFont="1" applyBorder="1"/>
    <xf numFmtId="164" fontId="4" fillId="0" borderId="0" xfId="0" applyNumberFormat="1" applyFont="1"/>
    <xf numFmtId="43" fontId="0" fillId="0" borderId="0" xfId="1" applyFont="1" applyBorder="1"/>
    <xf numFmtId="164" fontId="18" fillId="0" borderId="0" xfId="1" applyNumberFormat="1" applyFont="1" applyBorder="1" applyProtection="1">
      <protection hidden="1"/>
    </xf>
    <xf numFmtId="43" fontId="0" fillId="0" borderId="0" xfId="1" applyFont="1"/>
    <xf numFmtId="0" fontId="19" fillId="0" borderId="0" xfId="0" applyFont="1"/>
    <xf numFmtId="0" fontId="4" fillId="0" borderId="0" xfId="0" applyFont="1" applyAlignment="1">
      <alignment horizontal="center"/>
    </xf>
    <xf numFmtId="164" fontId="5" fillId="0" borderId="0" xfId="1" applyNumberFormat="1" applyFont="1" applyFill="1" applyBorder="1" applyProtection="1">
      <protection hidden="1"/>
    </xf>
    <xf numFmtId="43" fontId="0" fillId="0" borderId="0" xfId="0" applyNumberFormat="1"/>
    <xf numFmtId="0" fontId="16" fillId="2" borderId="11" xfId="0" applyFont="1" applyFill="1" applyBorder="1"/>
    <xf numFmtId="9" fontId="0" fillId="0" borderId="0" xfId="0" applyNumberFormat="1"/>
    <xf numFmtId="10" fontId="0" fillId="0" borderId="0" xfId="0" applyNumberFormat="1"/>
    <xf numFmtId="0" fontId="15" fillId="2" borderId="23" xfId="0" applyFont="1" applyFill="1" applyBorder="1" applyAlignment="1">
      <alignment horizontal="center"/>
    </xf>
    <xf numFmtId="0" fontId="15" fillId="2" borderId="24" xfId="0" applyFont="1" applyFill="1" applyBorder="1" applyAlignment="1">
      <alignment horizont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164" fontId="4" fillId="0" borderId="7" xfId="1" applyNumberFormat="1" applyFont="1" applyBorder="1" applyProtection="1">
      <protection hidden="1"/>
    </xf>
    <xf numFmtId="10" fontId="4" fillId="0" borderId="7" xfId="2" applyNumberFormat="1" applyFont="1" applyBorder="1" applyProtection="1">
      <protection hidden="1"/>
    </xf>
    <xf numFmtId="164" fontId="4" fillId="0" borderId="19" xfId="1" applyNumberFormat="1" applyFont="1" applyBorder="1" applyProtection="1">
      <protection hidden="1"/>
    </xf>
    <xf numFmtId="0" fontId="14" fillId="2" borderId="11" xfId="0" applyFont="1" applyFill="1" applyBorder="1" applyAlignment="1" applyProtection="1">
      <alignment wrapText="1"/>
      <protection hidden="1"/>
    </xf>
    <xf numFmtId="0" fontId="21" fillId="2" borderId="11" xfId="0" applyFont="1" applyFill="1" applyBorder="1" applyAlignment="1" applyProtection="1">
      <alignment horizontal="right" wrapText="1"/>
      <protection hidden="1"/>
    </xf>
    <xf numFmtId="0" fontId="22" fillId="2" borderId="8" xfId="0" applyFont="1" applyFill="1" applyBorder="1" applyProtection="1">
      <protection hidden="1"/>
    </xf>
    <xf numFmtId="0" fontId="9" fillId="2" borderId="4" xfId="3" applyFont="1" applyFill="1" applyBorder="1" applyProtection="1">
      <protection hidden="1"/>
    </xf>
    <xf numFmtId="10" fontId="2" fillId="2" borderId="7" xfId="2" applyNumberFormat="1" applyFont="1" applyFill="1" applyBorder="1" applyProtection="1">
      <protection hidden="1"/>
    </xf>
    <xf numFmtId="164" fontId="2" fillId="2" borderId="7" xfId="1" applyNumberFormat="1" applyFont="1" applyFill="1" applyBorder="1" applyProtection="1">
      <protection hidden="1"/>
    </xf>
    <xf numFmtId="0" fontId="7" fillId="0" borderId="0" xfId="0" applyFont="1" applyProtection="1">
      <protection hidden="1"/>
    </xf>
    <xf numFmtId="0" fontId="23" fillId="2" borderId="0" xfId="0" applyFont="1" applyFill="1" applyProtection="1">
      <protection hidden="1"/>
    </xf>
    <xf numFmtId="0" fontId="23" fillId="0" borderId="0" xfId="0" applyFont="1"/>
    <xf numFmtId="0" fontId="25" fillId="0" borderId="10"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9" xfId="0" applyFont="1" applyBorder="1" applyAlignment="1">
      <alignment horizontal="center" vertical="center" wrapText="1"/>
    </xf>
    <xf numFmtId="0" fontId="23" fillId="0" borderId="0" xfId="0" applyFont="1" applyAlignment="1">
      <alignment wrapText="1"/>
    </xf>
    <xf numFmtId="164" fontId="23" fillId="0" borderId="0" xfId="1" applyNumberFormat="1" applyFont="1"/>
    <xf numFmtId="164" fontId="23" fillId="0" borderId="0" xfId="0" applyNumberFormat="1" applyFont="1"/>
    <xf numFmtId="164" fontId="28" fillId="0" borderId="0" xfId="0" applyNumberFormat="1" applyFont="1"/>
    <xf numFmtId="164" fontId="23" fillId="2" borderId="20" xfId="1" applyNumberFormat="1" applyFont="1" applyFill="1" applyBorder="1"/>
    <xf numFmtId="164" fontId="26" fillId="0" borderId="35" xfId="1" applyNumberFormat="1" applyFont="1" applyBorder="1" applyProtection="1">
      <protection hidden="1"/>
    </xf>
    <xf numFmtId="10" fontId="26" fillId="0" borderId="35" xfId="2" applyNumberFormat="1" applyFont="1" applyBorder="1" applyProtection="1">
      <protection hidden="1"/>
    </xf>
    <xf numFmtId="164" fontId="26" fillId="0" borderId="36" xfId="1" applyNumberFormat="1" applyFont="1" applyBorder="1" applyProtection="1">
      <protection hidden="1"/>
    </xf>
    <xf numFmtId="164" fontId="23" fillId="2" borderId="0" xfId="1" applyNumberFormat="1" applyFont="1" applyFill="1" applyBorder="1" applyProtection="1"/>
    <xf numFmtId="10" fontId="32" fillId="2" borderId="0" xfId="2" applyNumberFormat="1" applyFont="1" applyFill="1" applyBorder="1" applyProtection="1"/>
    <xf numFmtId="164" fontId="32" fillId="2" borderId="21" xfId="1" applyNumberFormat="1" applyFont="1" applyFill="1" applyBorder="1" applyProtection="1"/>
    <xf numFmtId="164" fontId="23" fillId="2" borderId="25" xfId="1" applyNumberFormat="1" applyFont="1" applyFill="1" applyBorder="1"/>
    <xf numFmtId="164" fontId="23" fillId="2" borderId="26" xfId="1" applyNumberFormat="1" applyFont="1" applyFill="1" applyBorder="1" applyProtection="1"/>
    <xf numFmtId="164" fontId="33" fillId="2" borderId="26" xfId="1" applyNumberFormat="1" applyFont="1" applyFill="1" applyBorder="1" applyAlignment="1" applyProtection="1">
      <alignment horizontal="right"/>
    </xf>
    <xf numFmtId="164" fontId="23" fillId="0" borderId="0" xfId="1" applyNumberFormat="1" applyFont="1" applyBorder="1"/>
    <xf numFmtId="164" fontId="32" fillId="0" borderId="0" xfId="0" applyNumberFormat="1" applyFont="1"/>
    <xf numFmtId="43" fontId="23" fillId="0" borderId="0" xfId="1" applyFont="1" applyBorder="1"/>
    <xf numFmtId="0" fontId="36" fillId="2" borderId="1" xfId="0" applyFont="1" applyFill="1" applyBorder="1" applyProtection="1">
      <protection hidden="1"/>
    </xf>
    <xf numFmtId="0" fontId="31" fillId="2" borderId="2" xfId="0" applyFont="1" applyFill="1" applyBorder="1" applyProtection="1">
      <protection hidden="1"/>
    </xf>
    <xf numFmtId="0" fontId="31" fillId="2" borderId="3" xfId="0" applyFont="1" applyFill="1" applyBorder="1" applyProtection="1">
      <protection hidden="1"/>
    </xf>
    <xf numFmtId="164" fontId="37" fillId="0" borderId="0" xfId="1" applyNumberFormat="1" applyFont="1" applyBorder="1" applyProtection="1">
      <protection hidden="1"/>
    </xf>
    <xf numFmtId="0" fontId="36" fillId="2" borderId="8" xfId="0" applyFont="1" applyFill="1" applyBorder="1" applyProtection="1">
      <protection hidden="1"/>
    </xf>
    <xf numFmtId="0" fontId="31" fillId="2" borderId="0" xfId="0" applyFont="1" applyFill="1" applyProtection="1">
      <protection hidden="1"/>
    </xf>
    <xf numFmtId="0" fontId="31" fillId="2" borderId="9" xfId="0" applyFont="1" applyFill="1" applyBorder="1" applyProtection="1">
      <protection hidden="1"/>
    </xf>
    <xf numFmtId="0" fontId="31" fillId="2" borderId="8" xfId="0" applyFont="1" applyFill="1" applyBorder="1" applyProtection="1">
      <protection hidden="1"/>
    </xf>
    <xf numFmtId="43" fontId="23" fillId="0" borderId="0" xfId="1" applyFont="1"/>
    <xf numFmtId="0" fontId="38" fillId="2" borderId="8" xfId="3" applyFont="1" applyFill="1" applyBorder="1" applyProtection="1">
      <protection hidden="1"/>
    </xf>
    <xf numFmtId="0" fontId="23" fillId="2" borderId="8" xfId="0" applyFont="1" applyFill="1" applyBorder="1" applyProtection="1">
      <protection hidden="1"/>
    </xf>
    <xf numFmtId="0" fontId="23" fillId="2" borderId="9" xfId="0" applyFont="1" applyFill="1" applyBorder="1" applyProtection="1">
      <protection hidden="1"/>
    </xf>
    <xf numFmtId="0" fontId="23" fillId="2" borderId="4" xfId="0" applyFont="1" applyFill="1" applyBorder="1" applyProtection="1">
      <protection hidden="1"/>
    </xf>
    <xf numFmtId="0" fontId="23" fillId="2" borderId="5" xfId="0" applyFont="1" applyFill="1" applyBorder="1" applyProtection="1">
      <protection hidden="1"/>
    </xf>
    <xf numFmtId="0" fontId="23" fillId="2" borderId="6" xfId="0" applyFont="1" applyFill="1" applyBorder="1" applyProtection="1">
      <protection hidden="1"/>
    </xf>
    <xf numFmtId="0" fontId="27" fillId="0" borderId="0" xfId="0" applyFont="1"/>
    <xf numFmtId="0" fontId="30" fillId="0" borderId="0" xfId="0" applyFont="1"/>
    <xf numFmtId="0" fontId="26" fillId="0" borderId="0" xfId="0" applyFont="1"/>
    <xf numFmtId="0" fontId="26" fillId="0" borderId="0" xfId="0" applyFont="1" applyAlignment="1">
      <alignment horizontal="center" vertical="center" wrapText="1"/>
    </xf>
    <xf numFmtId="0" fontId="26" fillId="0" borderId="0" xfId="0" applyFont="1" applyAlignment="1">
      <alignment horizontal="center"/>
    </xf>
    <xf numFmtId="164" fontId="27" fillId="2" borderId="7" xfId="1" applyNumberFormat="1" applyFont="1" applyFill="1" applyBorder="1" applyProtection="1">
      <protection hidden="1"/>
    </xf>
    <xf numFmtId="164" fontId="30" fillId="2" borderId="7" xfId="1" applyNumberFormat="1" applyFont="1" applyFill="1" applyBorder="1" applyProtection="1">
      <protection hidden="1"/>
    </xf>
    <xf numFmtId="10" fontId="30" fillId="2" borderId="7" xfId="2" applyNumberFormat="1" applyFont="1" applyFill="1" applyBorder="1" applyProtection="1">
      <protection hidden="1"/>
    </xf>
    <xf numFmtId="164" fontId="39" fillId="2" borderId="7" xfId="1" applyNumberFormat="1" applyFont="1" applyFill="1" applyBorder="1" applyProtection="1">
      <protection hidden="1"/>
    </xf>
    <xf numFmtId="10" fontId="39" fillId="2" borderId="7" xfId="2" applyNumberFormat="1" applyFont="1" applyFill="1" applyBorder="1" applyProtection="1">
      <protection hidden="1"/>
    </xf>
    <xf numFmtId="164" fontId="30" fillId="0" borderId="0" xfId="1" applyNumberFormat="1" applyFont="1" applyBorder="1"/>
    <xf numFmtId="0" fontId="39" fillId="0" borderId="0" xfId="0" applyFont="1"/>
    <xf numFmtId="164" fontId="27" fillId="0" borderId="0" xfId="1" applyNumberFormat="1" applyFont="1" applyFill="1" applyBorder="1" applyProtection="1">
      <protection hidden="1"/>
    </xf>
    <xf numFmtId="10" fontId="30" fillId="0" borderId="0" xfId="2" applyNumberFormat="1" applyFont="1" applyBorder="1"/>
    <xf numFmtId="0" fontId="32" fillId="0" borderId="0" xfId="0" applyFont="1" applyAlignment="1">
      <alignment horizontal="center"/>
    </xf>
    <xf numFmtId="164" fontId="28" fillId="0" borderId="0" xfId="1" applyNumberFormat="1" applyFont="1" applyFill="1" applyBorder="1" applyProtection="1">
      <protection hidden="1"/>
    </xf>
    <xf numFmtId="0" fontId="4" fillId="0" borderId="0" xfId="0" applyFont="1" applyAlignment="1" applyProtection="1">
      <alignment horizontal="center"/>
      <protection hidden="1"/>
    </xf>
    <xf numFmtId="10" fontId="0" fillId="0" borderId="0" xfId="2" applyNumberFormat="1" applyFont="1" applyBorder="1" applyProtection="1">
      <protection hidden="1"/>
    </xf>
    <xf numFmtId="164" fontId="0" fillId="0" borderId="0" xfId="1" applyNumberFormat="1" applyFont="1" applyBorder="1" applyProtection="1">
      <protection hidden="1"/>
    </xf>
    <xf numFmtId="43" fontId="0" fillId="0" borderId="0" xfId="0" applyNumberFormat="1" applyProtection="1">
      <protection hidden="1"/>
    </xf>
    <xf numFmtId="0" fontId="4" fillId="0" borderId="20" xfId="0" applyFont="1" applyBorder="1" applyAlignment="1" applyProtection="1">
      <alignment horizontal="center"/>
      <protection hidden="1"/>
    </xf>
    <xf numFmtId="10" fontId="0" fillId="0" borderId="21" xfId="2" applyNumberFormat="1" applyFont="1" applyBorder="1" applyProtection="1">
      <protection hidden="1"/>
    </xf>
    <xf numFmtId="0" fontId="4" fillId="0" borderId="25" xfId="0" applyFont="1" applyBorder="1" applyAlignment="1" applyProtection="1">
      <alignment horizontal="center"/>
      <protection hidden="1"/>
    </xf>
    <xf numFmtId="164" fontId="5" fillId="0" borderId="26" xfId="1" applyNumberFormat="1" applyFont="1" applyFill="1" applyBorder="1" applyProtection="1">
      <protection hidden="1"/>
    </xf>
    <xf numFmtId="10" fontId="0" fillId="0" borderId="26" xfId="2" applyNumberFormat="1" applyFont="1" applyBorder="1" applyProtection="1">
      <protection hidden="1"/>
    </xf>
    <xf numFmtId="164" fontId="0" fillId="0" borderId="26" xfId="1" applyNumberFormat="1" applyFont="1" applyBorder="1" applyProtection="1">
      <protection hidden="1"/>
    </xf>
    <xf numFmtId="10" fontId="0" fillId="0" borderId="28" xfId="2" applyNumberFormat="1" applyFont="1" applyBorder="1" applyProtection="1">
      <protection hidden="1"/>
    </xf>
    <xf numFmtId="0" fontId="4" fillId="7" borderId="37" xfId="0" applyFont="1" applyFill="1" applyBorder="1" applyProtection="1">
      <protection hidden="1"/>
    </xf>
    <xf numFmtId="0" fontId="4" fillId="7" borderId="38" xfId="0" applyFont="1" applyFill="1" applyBorder="1" applyAlignment="1" applyProtection="1">
      <alignment horizontal="center" vertical="center" wrapText="1"/>
      <protection hidden="1"/>
    </xf>
    <xf numFmtId="0" fontId="4" fillId="7" borderId="39" xfId="0" applyFont="1" applyFill="1" applyBorder="1" applyAlignment="1" applyProtection="1">
      <alignment horizontal="center" vertical="center" wrapText="1"/>
      <protection hidden="1"/>
    </xf>
    <xf numFmtId="0" fontId="40" fillId="2" borderId="0" xfId="0" applyFont="1" applyFill="1" applyProtection="1">
      <protection hidden="1"/>
    </xf>
    <xf numFmtId="0" fontId="0" fillId="2" borderId="0" xfId="0" applyFill="1"/>
    <xf numFmtId="164" fontId="2" fillId="2" borderId="0" xfId="0" applyNumberFormat="1" applyFont="1" applyFill="1" applyProtection="1">
      <protection hidden="1"/>
    </xf>
    <xf numFmtId="0" fontId="42" fillId="2" borderId="37" xfId="0" applyFont="1" applyFill="1" applyBorder="1" applyProtection="1">
      <protection hidden="1"/>
    </xf>
    <xf numFmtId="0" fontId="43" fillId="2" borderId="38" xfId="0" applyFont="1" applyFill="1" applyBorder="1" applyProtection="1">
      <protection hidden="1"/>
    </xf>
    <xf numFmtId="164" fontId="41" fillId="2" borderId="43" xfId="0" applyNumberFormat="1" applyFont="1" applyFill="1" applyBorder="1" applyProtection="1">
      <protection hidden="1"/>
    </xf>
    <xf numFmtId="164" fontId="42" fillId="0" borderId="12" xfId="1" applyNumberFormat="1" applyFont="1" applyFill="1" applyBorder="1" applyProtection="1">
      <protection hidden="1"/>
    </xf>
    <xf numFmtId="0" fontId="2" fillId="7" borderId="5" xfId="0" applyFont="1" applyFill="1" applyBorder="1" applyProtection="1">
      <protection hidden="1"/>
    </xf>
    <xf numFmtId="0" fontId="0" fillId="7" borderId="5" xfId="0" applyFill="1" applyBorder="1" applyProtection="1">
      <protection hidden="1"/>
    </xf>
    <xf numFmtId="10" fontId="0" fillId="2" borderId="0" xfId="2" applyNumberFormat="1" applyFont="1" applyFill="1" applyBorder="1" applyProtection="1">
      <protection hidden="1"/>
    </xf>
    <xf numFmtId="0" fontId="41" fillId="2" borderId="37" xfId="0" applyFont="1" applyFill="1" applyBorder="1" applyProtection="1">
      <protection hidden="1"/>
    </xf>
    <xf numFmtId="0" fontId="20" fillId="2" borderId="38" xfId="0" applyFont="1" applyFill="1" applyBorder="1" applyProtection="1">
      <protection hidden="1"/>
    </xf>
    <xf numFmtId="164" fontId="35" fillId="2" borderId="12" xfId="1" applyNumberFormat="1" applyFont="1" applyFill="1" applyBorder="1" applyProtection="1">
      <protection hidden="1"/>
    </xf>
    <xf numFmtId="0" fontId="27" fillId="2" borderId="10" xfId="0" applyFont="1" applyFill="1" applyBorder="1" applyAlignment="1">
      <alignment horizontal="center" vertical="center"/>
    </xf>
    <xf numFmtId="164" fontId="30" fillId="2" borderId="23" xfId="0" applyNumberFormat="1" applyFont="1" applyFill="1" applyBorder="1" applyAlignment="1">
      <alignment horizontal="center" vertical="center"/>
    </xf>
    <xf numFmtId="0" fontId="4" fillId="0" borderId="40" xfId="0" applyFont="1" applyBorder="1" applyAlignment="1" applyProtection="1">
      <alignment horizontal="center"/>
      <protection hidden="1"/>
    </xf>
    <xf numFmtId="164" fontId="5" fillId="0" borderId="41" xfId="1" applyNumberFormat="1" applyFont="1" applyFill="1" applyBorder="1" applyProtection="1">
      <protection hidden="1"/>
    </xf>
    <xf numFmtId="10" fontId="0" fillId="0" borderId="41" xfId="2" applyNumberFormat="1" applyFont="1" applyBorder="1" applyProtection="1">
      <protection hidden="1"/>
    </xf>
    <xf numFmtId="164" fontId="0" fillId="0" borderId="41" xfId="1" applyNumberFormat="1" applyFont="1" applyBorder="1" applyProtection="1">
      <protection hidden="1"/>
    </xf>
    <xf numFmtId="10" fontId="0" fillId="0" borderId="42" xfId="2" applyNumberFormat="1" applyFont="1" applyBorder="1" applyProtection="1">
      <protection hidden="1"/>
    </xf>
    <xf numFmtId="0" fontId="45" fillId="2" borderId="7" xfId="0" applyFont="1" applyFill="1" applyBorder="1" applyAlignment="1">
      <alignment horizontal="center" vertical="center"/>
    </xf>
    <xf numFmtId="165" fontId="0" fillId="0" borderId="0" xfId="0" applyNumberFormat="1"/>
    <xf numFmtId="0" fontId="45" fillId="2" borderId="0" xfId="0" applyFont="1" applyFill="1" applyAlignment="1">
      <alignment horizontal="center" vertical="center"/>
    </xf>
    <xf numFmtId="0" fontId="46" fillId="2" borderId="7" xfId="0" applyFont="1" applyFill="1" applyBorder="1" applyAlignment="1">
      <alignment vertical="top" wrapText="1"/>
    </xf>
    <xf numFmtId="0" fontId="46" fillId="2" borderId="7" xfId="0" applyFont="1" applyFill="1" applyBorder="1" applyAlignment="1">
      <alignment horizontal="left" vertical="top" wrapText="1"/>
    </xf>
    <xf numFmtId="0" fontId="48" fillId="2" borderId="7" xfId="0" applyFont="1" applyFill="1" applyBorder="1" applyAlignment="1">
      <alignment vertical="top" wrapText="1"/>
    </xf>
    <xf numFmtId="0" fontId="49" fillId="2" borderId="0" xfId="0" applyFont="1" applyFill="1" applyAlignment="1">
      <alignment horizontal="right" vertical="top" wrapText="1"/>
    </xf>
    <xf numFmtId="0" fontId="46" fillId="2" borderId="0" xfId="0" applyFont="1" applyFill="1" applyAlignment="1" applyProtection="1">
      <alignment horizontal="left" vertical="top" wrapText="1"/>
      <protection hidden="1"/>
    </xf>
    <xf numFmtId="0" fontId="46" fillId="0" borderId="0" xfId="0" applyFont="1" applyAlignment="1">
      <alignment horizontal="left" vertical="top" wrapText="1"/>
    </xf>
    <xf numFmtId="0" fontId="46" fillId="2" borderId="0" xfId="0" applyFont="1" applyFill="1" applyAlignment="1" applyProtection="1">
      <alignment vertical="top" wrapText="1"/>
      <protection hidden="1"/>
    </xf>
    <xf numFmtId="0" fontId="46" fillId="0" borderId="0" xfId="0" applyFont="1" applyAlignment="1">
      <alignment vertical="top" wrapText="1"/>
    </xf>
    <xf numFmtId="0" fontId="48" fillId="2" borderId="7" xfId="0" applyFont="1" applyFill="1" applyBorder="1" applyAlignment="1">
      <alignment horizontal="left" vertical="top" wrapText="1"/>
    </xf>
    <xf numFmtId="0" fontId="46" fillId="2" borderId="0" xfId="0" applyFont="1" applyFill="1" applyAlignment="1" applyProtection="1">
      <alignment horizontal="left" vertical="top"/>
      <protection hidden="1"/>
    </xf>
    <xf numFmtId="0" fontId="45" fillId="2" borderId="7" xfId="0" applyFont="1" applyFill="1" applyBorder="1" applyAlignment="1">
      <alignment horizontal="center" vertical="center" wrapText="1"/>
    </xf>
    <xf numFmtId="164" fontId="54" fillId="2" borderId="20" xfId="1" applyNumberFormat="1" applyFont="1" applyFill="1" applyBorder="1"/>
    <xf numFmtId="164" fontId="54" fillId="2" borderId="0" xfId="1" applyNumberFormat="1" applyFont="1" applyFill="1" applyBorder="1" applyProtection="1"/>
    <xf numFmtId="10" fontId="55" fillId="2" borderId="0" xfId="2" applyNumberFormat="1" applyFont="1" applyFill="1" applyBorder="1" applyProtection="1"/>
    <xf numFmtId="0" fontId="54" fillId="0" borderId="0" xfId="0" applyFont="1"/>
    <xf numFmtId="164" fontId="54" fillId="2" borderId="25" xfId="1" applyNumberFormat="1" applyFont="1" applyFill="1" applyBorder="1"/>
    <xf numFmtId="164" fontId="54" fillId="2" borderId="26" xfId="1" applyNumberFormat="1" applyFont="1" applyFill="1" applyBorder="1" applyProtection="1"/>
    <xf numFmtId="164" fontId="20" fillId="2" borderId="26" xfId="1" applyNumberFormat="1" applyFont="1" applyFill="1" applyBorder="1" applyAlignment="1" applyProtection="1">
      <alignment horizontal="right"/>
    </xf>
    <xf numFmtId="10" fontId="51" fillId="2" borderId="7" xfId="2" applyNumberFormat="1" applyFont="1" applyFill="1" applyBorder="1" applyAlignment="1">
      <alignment horizontal="center" vertical="top"/>
    </xf>
    <xf numFmtId="0" fontId="46" fillId="2" borderId="0" xfId="0" applyFont="1" applyFill="1" applyAlignment="1" applyProtection="1">
      <alignment horizontal="center" vertical="top"/>
      <protection hidden="1"/>
    </xf>
    <xf numFmtId="0" fontId="46" fillId="2" borderId="0" xfId="0" applyFont="1" applyFill="1" applyAlignment="1" applyProtection="1">
      <alignment horizontal="center" vertical="top" wrapText="1"/>
      <protection hidden="1"/>
    </xf>
    <xf numFmtId="10" fontId="46" fillId="0" borderId="0" xfId="2" applyNumberFormat="1" applyFont="1" applyAlignment="1">
      <alignment horizontal="center" vertical="top"/>
    </xf>
    <xf numFmtId="10" fontId="46" fillId="0" borderId="7" xfId="2" applyNumberFormat="1" applyFont="1" applyFill="1" applyBorder="1" applyAlignment="1">
      <alignment horizontal="center" vertical="top"/>
    </xf>
    <xf numFmtId="0" fontId="46" fillId="0" borderId="0" xfId="0" applyFont="1" applyAlignment="1">
      <alignment horizontal="left" vertical="top"/>
    </xf>
    <xf numFmtId="0" fontId="7" fillId="9" borderId="1" xfId="0" applyFont="1" applyFill="1" applyBorder="1"/>
    <xf numFmtId="0" fontId="3" fillId="9" borderId="2" xfId="0" applyFont="1" applyFill="1" applyBorder="1"/>
    <xf numFmtId="0" fontId="3" fillId="9" borderId="3" xfId="0" applyFont="1" applyFill="1" applyBorder="1"/>
    <xf numFmtId="0" fontId="7" fillId="9" borderId="8" xfId="0" applyFont="1" applyFill="1" applyBorder="1"/>
    <xf numFmtId="0" fontId="3" fillId="9" borderId="0" xfId="0" applyFont="1" applyFill="1"/>
    <xf numFmtId="0" fontId="3" fillId="9" borderId="9" xfId="0" applyFont="1" applyFill="1" applyBorder="1"/>
    <xf numFmtId="0" fontId="7" fillId="9" borderId="4" xfId="0" applyFont="1" applyFill="1" applyBorder="1"/>
    <xf numFmtId="0" fontId="3" fillId="9" borderId="5" xfId="0" applyFont="1" applyFill="1" applyBorder="1"/>
    <xf numFmtId="0" fontId="3" fillId="9" borderId="6" xfId="0" applyFont="1" applyFill="1" applyBorder="1"/>
    <xf numFmtId="164" fontId="56" fillId="9" borderId="28" xfId="1" applyNumberFormat="1" applyFont="1" applyFill="1" applyBorder="1"/>
    <xf numFmtId="0" fontId="10" fillId="2" borderId="8" xfId="3" applyFont="1" applyFill="1" applyBorder="1" applyProtection="1">
      <protection hidden="1"/>
    </xf>
    <xf numFmtId="0" fontId="34" fillId="2" borderId="8" xfId="3" applyFont="1" applyFill="1" applyBorder="1" applyProtection="1">
      <protection hidden="1"/>
    </xf>
    <xf numFmtId="0" fontId="48" fillId="2" borderId="7" xfId="0" applyFont="1" applyFill="1" applyBorder="1" applyAlignment="1">
      <alignment horizontal="center" vertical="top"/>
    </xf>
    <xf numFmtId="0" fontId="48" fillId="2" borderId="7" xfId="0" applyFont="1" applyFill="1" applyBorder="1" applyAlignment="1">
      <alignment horizontal="left" vertical="top"/>
    </xf>
    <xf numFmtId="10" fontId="46" fillId="2" borderId="7" xfId="2" applyNumberFormat="1" applyFont="1" applyFill="1" applyBorder="1" applyAlignment="1">
      <alignment horizontal="center" vertical="top"/>
    </xf>
    <xf numFmtId="0" fontId="57" fillId="10" borderId="0" xfId="0" applyFont="1" applyFill="1" applyProtection="1">
      <protection hidden="1"/>
    </xf>
    <xf numFmtId="0" fontId="7" fillId="10" borderId="0" xfId="0" applyFont="1" applyFill="1" applyProtection="1">
      <protection hidden="1"/>
    </xf>
    <xf numFmtId="164" fontId="55" fillId="10" borderId="19" xfId="1" applyNumberFormat="1" applyFont="1" applyFill="1" applyBorder="1" applyProtection="1">
      <protection hidden="1"/>
    </xf>
    <xf numFmtId="164" fontId="59" fillId="6" borderId="46" xfId="0" applyNumberFormat="1" applyFont="1" applyFill="1" applyBorder="1" applyAlignment="1">
      <alignment horizontal="left" vertical="center" wrapText="1"/>
    </xf>
    <xf numFmtId="0" fontId="46" fillId="2" borderId="7" xfId="0" applyFont="1" applyFill="1" applyBorder="1" applyAlignment="1">
      <alignment horizontal="left" vertical="top" wrapText="1" indent="1"/>
    </xf>
    <xf numFmtId="0" fontId="47" fillId="2" borderId="7" xfId="0" applyFont="1" applyFill="1" applyBorder="1" applyAlignment="1">
      <alignment horizontal="left" vertical="top" wrapText="1" indent="1"/>
    </xf>
    <xf numFmtId="0" fontId="49" fillId="2" borderId="7" xfId="0" applyFont="1" applyFill="1" applyBorder="1" applyAlignment="1">
      <alignment vertical="top" wrapText="1"/>
    </xf>
    <xf numFmtId="0" fontId="48" fillId="2" borderId="7" xfId="0" applyFont="1" applyFill="1" applyBorder="1" applyAlignment="1">
      <alignment horizontal="center" vertical="top" wrapText="1"/>
    </xf>
    <xf numFmtId="0" fontId="48" fillId="2" borderId="0" xfId="0" applyFont="1" applyFill="1" applyAlignment="1" applyProtection="1">
      <alignment horizontal="left" vertical="top"/>
      <protection hidden="1"/>
    </xf>
    <xf numFmtId="0" fontId="48" fillId="0" borderId="0" xfId="0" applyFont="1" applyAlignment="1">
      <alignment horizontal="center" vertical="top"/>
    </xf>
    <xf numFmtId="10" fontId="46" fillId="0" borderId="7" xfId="2" applyNumberFormat="1" applyFont="1" applyFill="1" applyBorder="1" applyAlignment="1">
      <alignment vertical="top"/>
    </xf>
    <xf numFmtId="10" fontId="46" fillId="2" borderId="7" xfId="2" applyNumberFormat="1" applyFont="1" applyFill="1" applyBorder="1" applyAlignment="1">
      <alignment horizontal="center" vertical="top" wrapText="1"/>
    </xf>
    <xf numFmtId="0" fontId="58" fillId="2" borderId="0" xfId="0" applyFont="1" applyFill="1" applyAlignment="1">
      <alignment vertical="center"/>
    </xf>
    <xf numFmtId="0" fontId="46" fillId="2" borderId="0" xfId="0" applyFont="1" applyFill="1" applyAlignment="1">
      <alignment horizontal="left" vertical="top"/>
    </xf>
    <xf numFmtId="10" fontId="49" fillId="2" borderId="0" xfId="3" applyNumberFormat="1" applyFont="1" applyFill="1" applyBorder="1" applyAlignment="1">
      <alignment horizontal="center" vertical="top"/>
    </xf>
    <xf numFmtId="0" fontId="48" fillId="2" borderId="0" xfId="0" applyFont="1" applyFill="1" applyAlignment="1">
      <alignment horizontal="center" vertical="top"/>
    </xf>
    <xf numFmtId="0" fontId="63" fillId="2" borderId="0" xfId="0" applyFont="1" applyFill="1" applyAlignment="1">
      <alignment horizontal="center" vertical="center"/>
    </xf>
    <xf numFmtId="0" fontId="54" fillId="2" borderId="0" xfId="0" applyFont="1" applyFill="1" applyAlignment="1">
      <alignment horizontal="center" vertical="center"/>
    </xf>
    <xf numFmtId="10" fontId="66" fillId="8" borderId="0" xfId="2" applyNumberFormat="1" applyFont="1" applyFill="1" applyBorder="1" applyAlignment="1">
      <alignment horizontal="center" vertical="center"/>
    </xf>
    <xf numFmtId="0" fontId="54" fillId="0" borderId="0" xfId="0" applyFont="1" applyAlignment="1">
      <alignment horizontal="center" vertical="center"/>
    </xf>
    <xf numFmtId="0" fontId="66" fillId="12" borderId="10" xfId="0" applyFont="1" applyFill="1" applyBorder="1" applyAlignment="1">
      <alignment horizontal="center" vertical="center"/>
    </xf>
    <xf numFmtId="0" fontId="66" fillId="12" borderId="10" xfId="0" applyFont="1" applyFill="1" applyBorder="1" applyAlignment="1">
      <alignment horizontal="center" vertical="center" wrapText="1"/>
    </xf>
    <xf numFmtId="10" fontId="66" fillId="12" borderId="10" xfId="2" applyNumberFormat="1" applyFont="1" applyFill="1" applyBorder="1" applyAlignment="1">
      <alignment horizontal="center" vertical="center"/>
    </xf>
    <xf numFmtId="0" fontId="45" fillId="11" borderId="7" xfId="0" applyFont="1" applyFill="1" applyBorder="1" applyAlignment="1">
      <alignment horizontal="center" vertical="center"/>
    </xf>
    <xf numFmtId="0" fontId="45" fillId="2" borderId="7" xfId="0" applyFont="1" applyFill="1" applyBorder="1" applyAlignment="1">
      <alignment vertical="center"/>
    </xf>
    <xf numFmtId="0" fontId="7" fillId="11" borderId="1" xfId="0" applyFont="1" applyFill="1" applyBorder="1" applyProtection="1">
      <protection hidden="1"/>
    </xf>
    <xf numFmtId="0" fontId="44" fillId="11" borderId="2" xfId="0" applyFont="1" applyFill="1" applyBorder="1" applyProtection="1">
      <protection hidden="1"/>
    </xf>
    <xf numFmtId="0" fontId="44" fillId="11" borderId="3" xfId="0" applyFont="1" applyFill="1" applyBorder="1" applyProtection="1">
      <protection hidden="1"/>
    </xf>
    <xf numFmtId="0" fontId="7" fillId="11" borderId="13" xfId="0" applyFont="1" applyFill="1" applyBorder="1" applyProtection="1">
      <protection hidden="1"/>
    </xf>
    <xf numFmtId="0" fontId="44" fillId="11" borderId="14" xfId="0" applyFont="1" applyFill="1" applyBorder="1" applyProtection="1">
      <protection hidden="1"/>
    </xf>
    <xf numFmtId="0" fontId="44" fillId="11" borderId="15" xfId="0" applyFont="1" applyFill="1" applyBorder="1" applyProtection="1">
      <protection hidden="1"/>
    </xf>
    <xf numFmtId="164" fontId="67" fillId="6" borderId="7" xfId="1" applyNumberFormat="1" applyFont="1" applyFill="1" applyBorder="1" applyProtection="1">
      <protection locked="0" hidden="1"/>
    </xf>
    <xf numFmtId="164" fontId="69" fillId="2" borderId="7" xfId="1" applyNumberFormat="1" applyFont="1" applyFill="1" applyBorder="1" applyProtection="1">
      <protection locked="0" hidden="1"/>
    </xf>
    <xf numFmtId="164" fontId="69" fillId="2" borderId="7" xfId="1" applyNumberFormat="1" applyFont="1" applyFill="1" applyBorder="1" applyProtection="1">
      <protection hidden="1"/>
    </xf>
    <xf numFmtId="164" fontId="6" fillId="11" borderId="7" xfId="0" applyNumberFormat="1" applyFont="1" applyFill="1" applyBorder="1" applyAlignment="1" applyProtection="1">
      <alignment horizontal="center" vertical="center" wrapText="1"/>
      <protection hidden="1"/>
    </xf>
    <xf numFmtId="164" fontId="6" fillId="11" borderId="10" xfId="0" applyNumberFormat="1" applyFont="1" applyFill="1" applyBorder="1" applyAlignment="1" applyProtection="1">
      <alignment horizontal="center" vertical="center" wrapText="1"/>
      <protection hidden="1"/>
    </xf>
    <xf numFmtId="164" fontId="2" fillId="11" borderId="7" xfId="1" applyNumberFormat="1" applyFont="1" applyFill="1" applyBorder="1" applyProtection="1">
      <protection hidden="1"/>
    </xf>
    <xf numFmtId="164" fontId="67" fillId="11" borderId="7" xfId="1" applyNumberFormat="1" applyFont="1" applyFill="1" applyBorder="1" applyProtection="1">
      <protection hidden="1"/>
    </xf>
    <xf numFmtId="0" fontId="2" fillId="10" borderId="13" xfId="0" applyFont="1" applyFill="1" applyBorder="1" applyAlignment="1" applyProtection="1">
      <alignment horizontal="center"/>
      <protection hidden="1"/>
    </xf>
    <xf numFmtId="0" fontId="2" fillId="10" borderId="14" xfId="0" applyFont="1" applyFill="1" applyBorder="1" applyAlignment="1" applyProtection="1">
      <alignment horizontal="center"/>
      <protection hidden="1"/>
    </xf>
    <xf numFmtId="0" fontId="2" fillId="10" borderId="15" xfId="0" applyFont="1" applyFill="1" applyBorder="1" applyAlignment="1" applyProtection="1">
      <alignment horizontal="center"/>
      <protection hidden="1"/>
    </xf>
    <xf numFmtId="164" fontId="2" fillId="2" borderId="13" xfId="1" applyNumberFormat="1" applyFont="1" applyFill="1" applyBorder="1" applyAlignment="1" applyProtection="1">
      <alignment horizontal="center"/>
      <protection hidden="1"/>
    </xf>
    <xf numFmtId="164" fontId="2" fillId="2" borderId="14" xfId="1" applyNumberFormat="1" applyFont="1" applyFill="1" applyBorder="1" applyAlignment="1" applyProtection="1">
      <alignment horizontal="center"/>
      <protection hidden="1"/>
    </xf>
    <xf numFmtId="164" fontId="2" fillId="2" borderId="15" xfId="1" applyNumberFormat="1" applyFont="1" applyFill="1" applyBorder="1" applyAlignment="1" applyProtection="1">
      <alignment horizontal="center"/>
      <protection hidden="1"/>
    </xf>
    <xf numFmtId="0" fontId="14" fillId="2" borderId="9" xfId="0" applyFont="1" applyFill="1" applyBorder="1" applyAlignment="1" applyProtection="1">
      <alignment horizontal="left" wrapText="1"/>
      <protection hidden="1"/>
    </xf>
    <xf numFmtId="0" fontId="0" fillId="2" borderId="8" xfId="0" applyFill="1" applyBorder="1" applyAlignment="1" applyProtection="1">
      <alignment horizontal="left" wrapText="1"/>
      <protection hidden="1"/>
    </xf>
    <xf numFmtId="0" fontId="0" fillId="2" borderId="0" xfId="0" applyFill="1" applyAlignment="1" applyProtection="1">
      <alignment horizontal="left" wrapText="1"/>
      <protection hidden="1"/>
    </xf>
    <xf numFmtId="0" fontId="0" fillId="2" borderId="9" xfId="0" applyFill="1" applyBorder="1" applyAlignment="1" applyProtection="1">
      <alignment horizontal="left" wrapText="1"/>
      <protection hidden="1"/>
    </xf>
    <xf numFmtId="0" fontId="13" fillId="2" borderId="8" xfId="0" applyFont="1" applyFill="1" applyBorder="1" applyAlignment="1" applyProtection="1">
      <alignment horizontal="left" vertical="justify" wrapText="1" shrinkToFit="1"/>
      <protection hidden="1"/>
    </xf>
    <xf numFmtId="0" fontId="13" fillId="2" borderId="0" xfId="0" applyFont="1" applyFill="1" applyAlignment="1" applyProtection="1">
      <alignment horizontal="left" vertical="justify" wrapText="1" shrinkToFit="1"/>
      <protection hidden="1"/>
    </xf>
    <xf numFmtId="0" fontId="13" fillId="2" borderId="9" xfId="0" applyFont="1" applyFill="1" applyBorder="1" applyAlignment="1" applyProtection="1">
      <alignment horizontal="left" vertical="justify" wrapText="1" shrinkToFit="1"/>
      <protection hidden="1"/>
    </xf>
    <xf numFmtId="164" fontId="24" fillId="0" borderId="17" xfId="0" applyNumberFormat="1" applyFont="1" applyBorder="1" applyAlignment="1">
      <alignment horizontal="left" vertical="center"/>
    </xf>
    <xf numFmtId="164" fontId="24" fillId="0" borderId="18" xfId="0" applyNumberFormat="1" applyFont="1" applyBorder="1" applyAlignment="1">
      <alignment horizontal="left" vertical="center"/>
    </xf>
    <xf numFmtId="164" fontId="24" fillId="0" borderId="34" xfId="0" applyNumberFormat="1" applyFont="1" applyBorder="1" applyAlignment="1">
      <alignment horizontal="left" vertical="center"/>
    </xf>
    <xf numFmtId="164" fontId="25" fillId="0" borderId="27" xfId="0" applyNumberFormat="1" applyFont="1" applyBorder="1" applyAlignment="1">
      <alignment horizontal="center" vertical="center" wrapText="1"/>
    </xf>
    <xf numFmtId="164" fontId="25" fillId="0" borderId="2" xfId="0" applyNumberFormat="1" applyFont="1" applyBorder="1" applyAlignment="1">
      <alignment horizontal="center" vertical="center" wrapText="1"/>
    </xf>
    <xf numFmtId="164" fontId="25" fillId="0" borderId="3" xfId="0" applyNumberFormat="1" applyFont="1" applyBorder="1" applyAlignment="1">
      <alignment horizontal="center" vertical="center" wrapText="1"/>
    </xf>
    <xf numFmtId="164" fontId="29" fillId="5" borderId="27" xfId="1" applyNumberFormat="1" applyFont="1" applyFill="1" applyBorder="1" applyAlignment="1" applyProtection="1">
      <alignment horizontal="center"/>
      <protection locked="0"/>
    </xf>
    <xf numFmtId="164" fontId="29" fillId="5" borderId="2" xfId="1" applyNumberFormat="1" applyFont="1" applyFill="1" applyBorder="1" applyAlignment="1" applyProtection="1">
      <alignment horizontal="center"/>
      <protection locked="0"/>
    </xf>
    <xf numFmtId="164" fontId="29" fillId="5" borderId="3" xfId="1" applyNumberFormat="1" applyFont="1" applyFill="1" applyBorder="1" applyAlignment="1" applyProtection="1">
      <alignment horizontal="center"/>
      <protection locked="0"/>
    </xf>
    <xf numFmtId="164" fontId="29" fillId="5" borderId="22" xfId="1" applyNumberFormat="1" applyFont="1" applyFill="1" applyBorder="1" applyAlignment="1" applyProtection="1">
      <alignment horizontal="center"/>
      <protection locked="0"/>
    </xf>
    <xf numFmtId="164" fontId="29" fillId="5" borderId="5" xfId="1" applyNumberFormat="1" applyFont="1" applyFill="1" applyBorder="1" applyAlignment="1" applyProtection="1">
      <alignment horizontal="center"/>
      <protection locked="0"/>
    </xf>
    <xf numFmtId="164" fontId="29" fillId="5" borderId="6" xfId="1" applyNumberFormat="1" applyFont="1" applyFill="1" applyBorder="1" applyAlignment="1" applyProtection="1">
      <alignment horizontal="center"/>
      <protection locked="0"/>
    </xf>
    <xf numFmtId="0" fontId="26" fillId="2" borderId="10"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44" xfId="0" applyFont="1" applyFill="1" applyBorder="1" applyAlignment="1">
      <alignment horizontal="center" vertical="center"/>
    </xf>
    <xf numFmtId="0" fontId="26" fillId="2" borderId="45" xfId="0" applyFont="1" applyFill="1" applyBorder="1" applyAlignment="1">
      <alignment horizontal="center" vertical="center"/>
    </xf>
    <xf numFmtId="164" fontId="31" fillId="2" borderId="0" xfId="1" applyNumberFormat="1" applyFont="1" applyFill="1" applyBorder="1" applyAlignment="1" applyProtection="1">
      <alignment horizontal="right"/>
    </xf>
    <xf numFmtId="164" fontId="34" fillId="2" borderId="37" xfId="1" applyNumberFormat="1" applyFont="1" applyFill="1" applyBorder="1" applyAlignment="1" applyProtection="1">
      <alignment horizontal="center"/>
    </xf>
    <xf numFmtId="164" fontId="34" fillId="2" borderId="38" xfId="1" applyNumberFormat="1" applyFont="1" applyFill="1" applyBorder="1" applyAlignment="1" applyProtection="1">
      <alignment horizontal="center"/>
    </xf>
    <xf numFmtId="164" fontId="34" fillId="2" borderId="39" xfId="1" applyNumberFormat="1" applyFont="1" applyFill="1" applyBorder="1" applyAlignment="1" applyProtection="1">
      <alignment horizontal="center"/>
    </xf>
    <xf numFmtId="0" fontId="31" fillId="2" borderId="8" xfId="0" applyFont="1" applyFill="1" applyBorder="1" applyAlignment="1" applyProtection="1">
      <alignment horizontal="left" wrapText="1"/>
      <protection hidden="1"/>
    </xf>
    <xf numFmtId="0" fontId="31" fillId="2" borderId="0" xfId="0" applyFont="1" applyFill="1" applyAlignment="1" applyProtection="1">
      <alignment horizontal="left" wrapText="1"/>
      <protection hidden="1"/>
    </xf>
    <xf numFmtId="0" fontId="31" fillId="2" borderId="9" xfId="0" applyFont="1" applyFill="1" applyBorder="1" applyAlignment="1" applyProtection="1">
      <alignment horizontal="left" wrapText="1"/>
      <protection hidden="1"/>
    </xf>
    <xf numFmtId="0" fontId="26" fillId="0" borderId="0" xfId="0" applyFont="1" applyAlignment="1">
      <alignment horizontal="center" vertical="center" wrapText="1"/>
    </xf>
    <xf numFmtId="0" fontId="39" fillId="7" borderId="5" xfId="0" applyFont="1" applyFill="1" applyBorder="1" applyAlignment="1">
      <alignment horizontal="center"/>
    </xf>
    <xf numFmtId="0" fontId="4" fillId="7" borderId="38" xfId="0" applyFont="1" applyFill="1" applyBorder="1" applyAlignment="1" applyProtection="1">
      <alignment horizontal="center" vertical="center" wrapText="1"/>
      <protection hidden="1"/>
    </xf>
    <xf numFmtId="164" fontId="56" fillId="9" borderId="33" xfId="1" applyNumberFormat="1" applyFont="1" applyFill="1" applyBorder="1" applyAlignment="1" applyProtection="1">
      <alignment horizontal="right"/>
    </xf>
    <xf numFmtId="164" fontId="56" fillId="10" borderId="7" xfId="1" applyNumberFormat="1" applyFont="1" applyFill="1" applyBorder="1" applyAlignment="1" applyProtection="1">
      <alignment horizontal="right"/>
    </xf>
    <xf numFmtId="0" fontId="0" fillId="0" borderId="48" xfId="0" applyBorder="1" applyAlignment="1">
      <alignment horizontal="center"/>
    </xf>
    <xf numFmtId="0" fontId="41" fillId="2" borderId="32" xfId="0" applyFont="1" applyFill="1" applyBorder="1" applyAlignment="1">
      <alignment horizontal="center"/>
    </xf>
    <xf numFmtId="0" fontId="41" fillId="2" borderId="14" xfId="0" applyFont="1" applyFill="1" applyBorder="1" applyAlignment="1">
      <alignment horizontal="center"/>
    </xf>
    <xf numFmtId="0" fontId="41" fillId="2" borderId="15" xfId="0" applyFont="1" applyFill="1" applyBorder="1" applyAlignment="1">
      <alignment horizontal="center"/>
    </xf>
    <xf numFmtId="164" fontId="52" fillId="10" borderId="22" xfId="1" applyNumberFormat="1" applyFont="1" applyFill="1" applyBorder="1" applyAlignment="1" applyProtection="1">
      <alignment horizontal="center"/>
      <protection locked="0"/>
    </xf>
    <xf numFmtId="164" fontId="52" fillId="10" borderId="5" xfId="1" applyNumberFormat="1" applyFont="1" applyFill="1" applyBorder="1" applyAlignment="1" applyProtection="1">
      <alignment horizontal="center"/>
      <protection locked="0"/>
    </xf>
    <xf numFmtId="164" fontId="60" fillId="6" borderId="47" xfId="0" applyNumberFormat="1" applyFont="1" applyFill="1" applyBorder="1" applyAlignment="1" applyProtection="1">
      <alignment horizontal="center" vertical="center"/>
      <protection locked="0"/>
    </xf>
    <xf numFmtId="164" fontId="60" fillId="6" borderId="29" xfId="0" applyNumberFormat="1" applyFont="1" applyFill="1" applyBorder="1" applyAlignment="1" applyProtection="1">
      <alignment horizontal="center" vertical="center"/>
      <protection locked="0"/>
    </xf>
    <xf numFmtId="0" fontId="2" fillId="11" borderId="7" xfId="0" applyFont="1" applyFill="1" applyBorder="1" applyAlignment="1">
      <alignment horizontal="left" vertical="top"/>
    </xf>
    <xf numFmtId="0" fontId="48" fillId="11" borderId="7" xfId="0" applyFont="1" applyFill="1" applyBorder="1" applyAlignment="1">
      <alignment horizontal="center" vertical="top"/>
    </xf>
    <xf numFmtId="0" fontId="45" fillId="2" borderId="10" xfId="0" applyFont="1" applyFill="1" applyBorder="1" applyAlignment="1">
      <alignment horizontal="center" vertical="center"/>
    </xf>
    <xf numFmtId="0" fontId="45" fillId="2" borderId="11" xfId="0" applyFont="1" applyFill="1" applyBorder="1" applyAlignment="1">
      <alignment horizontal="center" vertical="center"/>
    </xf>
    <xf numFmtId="0" fontId="45" fillId="2" borderId="23" xfId="0" applyFont="1" applyFill="1" applyBorder="1" applyAlignment="1">
      <alignment horizontal="center" vertical="center"/>
    </xf>
    <xf numFmtId="0" fontId="45" fillId="2" borderId="10" xfId="0" applyFont="1" applyFill="1" applyBorder="1" applyAlignment="1">
      <alignment horizontal="center" vertical="center" wrapText="1"/>
    </xf>
    <xf numFmtId="0" fontId="45" fillId="2" borderId="11" xfId="0" applyFont="1" applyFill="1" applyBorder="1" applyAlignment="1">
      <alignment horizontal="center" vertical="center" wrapText="1"/>
    </xf>
    <xf numFmtId="0" fontId="45" fillId="2" borderId="23" xfId="0" applyFont="1" applyFill="1" applyBorder="1" applyAlignment="1">
      <alignment horizontal="center" vertical="center" wrapText="1"/>
    </xf>
    <xf numFmtId="0" fontId="48" fillId="2" borderId="10" xfId="0" applyFont="1" applyFill="1" applyBorder="1" applyAlignment="1">
      <alignment horizontal="center" vertical="top" wrapText="1"/>
    </xf>
    <xf numFmtId="0" fontId="48" fillId="2" borderId="11" xfId="0" applyFont="1" applyFill="1" applyBorder="1" applyAlignment="1">
      <alignment horizontal="center" vertical="top" wrapText="1"/>
    </xf>
    <xf numFmtId="0" fontId="48" fillId="2" borderId="23" xfId="0" applyFont="1" applyFill="1" applyBorder="1" applyAlignment="1">
      <alignment horizontal="center" vertical="top" wrapText="1"/>
    </xf>
    <xf numFmtId="0" fontId="61" fillId="2" borderId="7" xfId="0" applyFont="1" applyFill="1" applyBorder="1" applyAlignment="1">
      <alignment horizontal="left" vertical="top" wrapText="1"/>
    </xf>
    <xf numFmtId="0" fontId="48" fillId="2" borderId="7" xfId="0" applyFont="1" applyFill="1" applyBorder="1" applyAlignment="1">
      <alignment horizontal="center" vertical="top" wrapText="1"/>
    </xf>
    <xf numFmtId="10" fontId="46" fillId="2" borderId="7" xfId="2" applyNumberFormat="1" applyFont="1" applyFill="1" applyBorder="1" applyAlignment="1">
      <alignment horizontal="center" vertical="top"/>
    </xf>
    <xf numFmtId="0" fontId="48" fillId="2" borderId="7" xfId="0" applyFont="1" applyFill="1" applyBorder="1" applyAlignment="1">
      <alignment horizontal="center" vertical="top"/>
    </xf>
    <xf numFmtId="10" fontId="46" fillId="0" borderId="7" xfId="2" applyNumberFormat="1" applyFont="1" applyFill="1" applyBorder="1" applyAlignment="1">
      <alignment horizontal="center" vertical="top"/>
    </xf>
    <xf numFmtId="10" fontId="51" fillId="2" borderId="7" xfId="2" applyNumberFormat="1" applyFont="1" applyFill="1" applyBorder="1" applyAlignment="1">
      <alignment horizontal="center" vertical="top"/>
    </xf>
    <xf numFmtId="10" fontId="47" fillId="2" borderId="7" xfId="2" applyNumberFormat="1" applyFont="1" applyFill="1" applyBorder="1" applyAlignment="1">
      <alignment horizontal="center" vertical="top"/>
    </xf>
    <xf numFmtId="0" fontId="48" fillId="2" borderId="7" xfId="0" applyFont="1" applyFill="1" applyBorder="1" applyAlignment="1">
      <alignment horizontal="left" vertical="top"/>
    </xf>
    <xf numFmtId="0" fontId="50" fillId="2" borderId="0" xfId="3" applyFont="1" applyFill="1" applyBorder="1" applyAlignment="1" applyProtection="1">
      <alignment horizontal="left" vertical="top"/>
      <protection hidden="1"/>
    </xf>
    <xf numFmtId="0" fontId="0" fillId="2" borderId="0" xfId="0" applyFill="1" applyAlignment="1" applyProtection="1">
      <alignment horizontal="left" vertical="top" wrapText="1"/>
      <protection hidden="1"/>
    </xf>
    <xf numFmtId="0" fontId="48" fillId="2" borderId="7" xfId="0" applyFont="1" applyFill="1" applyBorder="1" applyAlignment="1">
      <alignment horizontal="left" vertical="top" wrapText="1"/>
    </xf>
    <xf numFmtId="0" fontId="49" fillId="2" borderId="0" xfId="3" applyFont="1" applyFill="1" applyBorder="1" applyAlignment="1" applyProtection="1">
      <alignment horizontal="left" vertical="top"/>
      <protection hidden="1"/>
    </xf>
    <xf numFmtId="0" fontId="45" fillId="2" borderId="7" xfId="0" applyFont="1" applyFill="1" applyBorder="1" applyAlignment="1">
      <alignment horizontal="center" vertical="center"/>
    </xf>
    <xf numFmtId="0" fontId="62" fillId="2" borderId="0" xfId="0" applyFont="1" applyFill="1" applyAlignment="1">
      <alignment horizontal="center" vertical="center"/>
    </xf>
    <xf numFmtId="0" fontId="63" fillId="2" borderId="0" xfId="0" applyFont="1" applyFill="1" applyAlignment="1">
      <alignment horizontal="center" vertical="center"/>
    </xf>
    <xf numFmtId="10" fontId="66" fillId="12" borderId="10" xfId="2" applyNumberFormat="1" applyFont="1" applyFill="1" applyBorder="1" applyAlignment="1">
      <alignment horizontal="center" vertical="center"/>
    </xf>
    <xf numFmtId="0" fontId="64" fillId="2" borderId="0" xfId="3" applyFont="1" applyFill="1" applyBorder="1" applyAlignment="1">
      <alignment horizontal="right" vertical="center"/>
    </xf>
    <xf numFmtId="0" fontId="65" fillId="2" borderId="0" xfId="0" applyFont="1" applyFill="1" applyAlignment="1">
      <alignment horizontal="right" vertical="center"/>
    </xf>
    <xf numFmtId="0" fontId="45" fillId="2" borderId="7" xfId="0" applyFont="1" applyFill="1" applyBorder="1" applyAlignment="1">
      <alignment horizontal="center" vertical="center" wrapText="1"/>
    </xf>
    <xf numFmtId="0" fontId="53" fillId="2" borderId="7" xfId="0" applyFont="1" applyFill="1" applyBorder="1" applyAlignment="1">
      <alignment horizontal="left" vertical="top"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0076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inantax.ne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inantax.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finantax.net" TargetMode="External"/></Relationships>
</file>

<file path=xl/drawings/drawing1.xml><?xml version="1.0" encoding="utf-8"?>
<xdr:wsDr xmlns:xdr="http://schemas.openxmlformats.org/drawingml/2006/spreadsheetDrawing" xmlns:a="http://schemas.openxmlformats.org/drawingml/2006/main">
  <xdr:twoCellAnchor editAs="absolute">
    <xdr:from>
      <xdr:col>5</xdr:col>
      <xdr:colOff>33618</xdr:colOff>
      <xdr:row>22</xdr:row>
      <xdr:rowOff>78441</xdr:rowOff>
    </xdr:from>
    <xdr:to>
      <xdr:col>6</xdr:col>
      <xdr:colOff>437790</xdr:colOff>
      <xdr:row>25</xdr:row>
      <xdr:rowOff>227479</xdr:rowOff>
    </xdr:to>
    <xdr:pic>
      <xdr:nvPicPr>
        <xdr:cNvPr id="4" name="Picture 3">
          <a:hlinkClick xmlns:r="http://schemas.openxmlformats.org/officeDocument/2006/relationships" r:id="rId1"/>
          <a:extLst>
            <a:ext uri="{FF2B5EF4-FFF2-40B4-BE49-F238E27FC236}">
              <a16:creationId xmlns:a16="http://schemas.microsoft.com/office/drawing/2014/main" id="{1ED84796-3714-4499-9EE9-F8D74E61DA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18412" y="5031441"/>
          <a:ext cx="1009290"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114300</xdr:rowOff>
    </xdr:from>
    <xdr:to>
      <xdr:col>0</xdr:col>
      <xdr:colOff>1009290</xdr:colOff>
      <xdr:row>23</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8857F81F-38F8-46C0-8C5B-53EE9D7284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552950"/>
          <a:ext cx="1009290" cy="742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84666</xdr:rowOff>
    </xdr:from>
    <xdr:to>
      <xdr:col>0</xdr:col>
      <xdr:colOff>1009290</xdr:colOff>
      <xdr:row>23</xdr:row>
      <xdr:rowOff>65616</xdr:rowOff>
    </xdr:to>
    <xdr:pic>
      <xdr:nvPicPr>
        <xdr:cNvPr id="4" name="Picture 3">
          <a:extLst>
            <a:ext uri="{FF2B5EF4-FFF2-40B4-BE49-F238E27FC236}">
              <a16:creationId xmlns:a16="http://schemas.microsoft.com/office/drawing/2014/main" id="{B910C543-C892-4B22-A56A-41C548B0E9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296833"/>
          <a:ext cx="1009290" cy="742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847726</xdr:colOff>
      <xdr:row>128</xdr:row>
      <xdr:rowOff>38100</xdr:rowOff>
    </xdr:from>
    <xdr:to>
      <xdr:col>3</xdr:col>
      <xdr:colOff>1857016</xdr:colOff>
      <xdr:row>132</xdr:row>
      <xdr:rowOff>19050</xdr:rowOff>
    </xdr:to>
    <xdr:pic>
      <xdr:nvPicPr>
        <xdr:cNvPr id="4" name="Picture 3">
          <a:hlinkClick xmlns:r="http://schemas.openxmlformats.org/officeDocument/2006/relationships" r:id="rId1"/>
          <a:extLst>
            <a:ext uri="{FF2B5EF4-FFF2-40B4-BE49-F238E27FC236}">
              <a16:creationId xmlns:a16="http://schemas.microsoft.com/office/drawing/2014/main" id="{639E0153-58A6-469B-895C-B23C3C62F5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1326" y="32775525"/>
          <a:ext cx="1009290" cy="742950"/>
        </a:xfrm>
        <a:prstGeom prst="rect">
          <a:avLst/>
        </a:prstGeom>
      </xdr:spPr>
    </xdr:pic>
    <xdr:clientData/>
  </xdr:twoCellAnchor>
  <xdr:twoCellAnchor editAs="oneCell">
    <xdr:from>
      <xdr:col>5</xdr:col>
      <xdr:colOff>149600</xdr:colOff>
      <xdr:row>0</xdr:row>
      <xdr:rowOff>19049</xdr:rowOff>
    </xdr:from>
    <xdr:to>
      <xdr:col>6</xdr:col>
      <xdr:colOff>1390650</xdr:colOff>
      <xdr:row>3</xdr:row>
      <xdr:rowOff>19049</xdr:rowOff>
    </xdr:to>
    <xdr:pic>
      <xdr:nvPicPr>
        <xdr:cNvPr id="6" name="Picture 5">
          <a:extLst>
            <a:ext uri="{FF2B5EF4-FFF2-40B4-BE49-F238E27FC236}">
              <a16:creationId xmlns:a16="http://schemas.microsoft.com/office/drawing/2014/main" id="{35C0FC1A-C371-4042-B6A3-2095DAF8DD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60300" y="19049"/>
          <a:ext cx="2393575" cy="847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www.finantax.net/" TargetMode="External"/><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U46"/>
  <sheetViews>
    <sheetView tabSelected="1" topLeftCell="A9" zoomScale="85" zoomScaleNormal="85" workbookViewId="0">
      <selection activeCell="B7" sqref="B7"/>
    </sheetView>
  </sheetViews>
  <sheetFormatPr defaultRowHeight="15" x14ac:dyDescent="0.25"/>
  <cols>
    <col min="1" max="1" width="15.7109375" style="1" customWidth="1"/>
    <col min="2" max="2" width="31" style="1" customWidth="1"/>
    <col min="3" max="3" width="14.85546875" style="1" customWidth="1"/>
    <col min="4" max="4" width="18.7109375" style="1" customWidth="1"/>
    <col min="5" max="5" width="11.140625" style="1" customWidth="1"/>
    <col min="6" max="13" width="9.140625" style="1"/>
    <col min="14" max="16" width="9.140625" style="1" customWidth="1"/>
    <col min="17" max="17" width="9.140625" style="1" hidden="1" customWidth="1"/>
    <col min="18" max="18" width="17.42578125" style="1" hidden="1" customWidth="1"/>
    <col min="19" max="21" width="25.85546875" style="1" hidden="1" customWidth="1"/>
    <col min="22" max="32" width="9.140625" style="1" customWidth="1"/>
    <col min="33" max="16384" width="9.140625" style="1"/>
  </cols>
  <sheetData>
    <row r="1" spans="1:21" ht="15.75" x14ac:dyDescent="0.25">
      <c r="A1" s="234" t="s">
        <v>0</v>
      </c>
      <c r="B1" s="235"/>
      <c r="C1" s="235"/>
      <c r="D1" s="235"/>
      <c r="E1" s="235"/>
      <c r="F1" s="235"/>
      <c r="G1" s="235"/>
      <c r="H1" s="235"/>
      <c r="I1" s="235"/>
      <c r="J1" s="235"/>
      <c r="K1" s="235"/>
      <c r="L1" s="236"/>
    </row>
    <row r="2" spans="1:21" ht="15.75" x14ac:dyDescent="0.25">
      <c r="A2" s="234" t="s">
        <v>55</v>
      </c>
      <c r="B2" s="235"/>
      <c r="C2" s="235"/>
      <c r="D2" s="235"/>
      <c r="E2" s="235"/>
      <c r="F2" s="235"/>
      <c r="G2" s="235"/>
      <c r="H2" s="235"/>
      <c r="I2" s="235"/>
      <c r="J2" s="235"/>
      <c r="K2" s="235"/>
      <c r="L2" s="236"/>
    </row>
    <row r="3" spans="1:21" ht="15.75" x14ac:dyDescent="0.25">
      <c r="A3" s="237" t="s">
        <v>189</v>
      </c>
      <c r="B3" s="238"/>
      <c r="C3" s="238"/>
      <c r="D3" s="238"/>
      <c r="E3" s="238"/>
      <c r="F3" s="238"/>
      <c r="G3" s="238"/>
      <c r="H3" s="238"/>
      <c r="I3" s="238"/>
      <c r="J3" s="238"/>
      <c r="K3" s="238"/>
      <c r="L3" s="239"/>
    </row>
    <row r="4" spans="1:21" ht="15.75" x14ac:dyDescent="0.25">
      <c r="A4" s="43"/>
      <c r="B4" s="2"/>
      <c r="C4" s="2"/>
      <c r="D4" s="2"/>
      <c r="E4" s="2"/>
      <c r="F4" s="32"/>
      <c r="G4" s="33"/>
      <c r="H4" s="33"/>
      <c r="I4" s="33"/>
      <c r="J4" s="33"/>
      <c r="K4" s="33"/>
      <c r="L4" s="34"/>
    </row>
    <row r="5" spans="1:21" x14ac:dyDescent="0.25">
      <c r="A5" s="44"/>
      <c r="F5" s="35" t="s">
        <v>16</v>
      </c>
      <c r="L5" s="36"/>
      <c r="M5" s="16"/>
    </row>
    <row r="6" spans="1:21" ht="37.5" customHeight="1" x14ac:dyDescent="0.25">
      <c r="A6" s="44"/>
      <c r="B6" s="243" t="s">
        <v>260</v>
      </c>
      <c r="C6" s="244" t="s">
        <v>6</v>
      </c>
      <c r="D6" s="243" t="s">
        <v>2</v>
      </c>
      <c r="F6" s="257" t="s">
        <v>259</v>
      </c>
      <c r="G6" s="258"/>
      <c r="H6" s="258"/>
      <c r="I6" s="258"/>
      <c r="J6" s="258"/>
      <c r="K6" s="258"/>
      <c r="L6" s="259"/>
      <c r="S6" s="3" t="s">
        <v>1</v>
      </c>
      <c r="T6" s="4" t="s">
        <v>6</v>
      </c>
      <c r="U6" s="3" t="s">
        <v>2</v>
      </c>
    </row>
    <row r="7" spans="1:21" ht="15.75" x14ac:dyDescent="0.25">
      <c r="A7" s="45"/>
      <c r="B7" s="240">
        <v>1500000</v>
      </c>
      <c r="C7" s="240">
        <v>1</v>
      </c>
      <c r="D7" s="241">
        <f>+B7*C7</f>
        <v>1500000</v>
      </c>
      <c r="F7" s="257"/>
      <c r="G7" s="258"/>
      <c r="H7" s="258"/>
      <c r="I7" s="258"/>
      <c r="J7" s="258"/>
      <c r="K7" s="258"/>
      <c r="L7" s="259"/>
      <c r="R7" s="1" t="s">
        <v>9</v>
      </c>
      <c r="S7" s="6">
        <f>B7</f>
        <v>1500000</v>
      </c>
      <c r="T7" s="7">
        <f>IF(C10&lt;12,C10,12)</f>
        <v>1</v>
      </c>
      <c r="U7" s="7">
        <f>+S7*T7</f>
        <v>1500000</v>
      </c>
    </row>
    <row r="8" spans="1:21" ht="17.25" customHeight="1" x14ac:dyDescent="0.25">
      <c r="A8" s="74" t="s">
        <v>64</v>
      </c>
      <c r="B8" s="240"/>
      <c r="C8" s="8">
        <f>IF(B8&gt;0,12-C7,0)</f>
        <v>0</v>
      </c>
      <c r="D8" s="242">
        <f>+B8*C8</f>
        <v>0</v>
      </c>
      <c r="F8" s="257"/>
      <c r="G8" s="258"/>
      <c r="H8" s="258"/>
      <c r="I8" s="258"/>
      <c r="J8" s="258"/>
      <c r="K8" s="258"/>
      <c r="L8" s="259"/>
      <c r="R8" s="253" t="s">
        <v>20</v>
      </c>
      <c r="S8" s="6"/>
      <c r="T8" s="8"/>
      <c r="U8" s="7"/>
    </row>
    <row r="9" spans="1:21" x14ac:dyDescent="0.25">
      <c r="A9" s="73"/>
      <c r="B9" s="250"/>
      <c r="C9" s="251"/>
      <c r="D9" s="252"/>
      <c r="F9" s="257"/>
      <c r="G9" s="258"/>
      <c r="H9" s="258"/>
      <c r="I9" s="258"/>
      <c r="J9" s="258"/>
      <c r="K9" s="258"/>
      <c r="L9" s="259"/>
      <c r="R9" s="253"/>
      <c r="S9" s="250"/>
      <c r="T9" s="251"/>
      <c r="U9" s="252"/>
    </row>
    <row r="10" spans="1:21" ht="23.25" customHeight="1" x14ac:dyDescent="0.25">
      <c r="A10" s="44"/>
      <c r="B10" s="245"/>
      <c r="C10" s="246">
        <f>SUM(C7:C9)</f>
        <v>1</v>
      </c>
      <c r="D10" s="246">
        <f>SUM(D7:D9)</f>
        <v>1500000</v>
      </c>
      <c r="F10" s="257"/>
      <c r="G10" s="258"/>
      <c r="H10" s="258"/>
      <c r="I10" s="258"/>
      <c r="J10" s="258"/>
      <c r="K10" s="258"/>
      <c r="L10" s="259"/>
      <c r="S10" s="9"/>
      <c r="T10" s="9">
        <f>SUM(T7:T9)</f>
        <v>1</v>
      </c>
      <c r="U10" s="9">
        <f>SUM(U7:U9)</f>
        <v>1500000</v>
      </c>
    </row>
    <row r="11" spans="1:21" x14ac:dyDescent="0.25">
      <c r="A11" s="44"/>
      <c r="F11" s="37"/>
      <c r="G11" s="28"/>
      <c r="H11" s="28"/>
      <c r="I11" s="28"/>
      <c r="J11" s="28"/>
      <c r="K11" s="28"/>
      <c r="L11" s="38"/>
    </row>
    <row r="12" spans="1:21" x14ac:dyDescent="0.25">
      <c r="A12" s="44"/>
      <c r="B12" s="10" t="s">
        <v>22</v>
      </c>
      <c r="C12" s="11"/>
      <c r="D12" s="11"/>
      <c r="F12" s="39"/>
      <c r="G12" s="29"/>
      <c r="H12" s="29"/>
      <c r="I12" s="29"/>
      <c r="J12" s="29"/>
      <c r="K12" s="29"/>
      <c r="L12" s="40"/>
      <c r="S12" s="10" t="s">
        <v>12</v>
      </c>
      <c r="T12" s="11"/>
      <c r="U12" s="11"/>
    </row>
    <row r="13" spans="1:21" x14ac:dyDescent="0.25">
      <c r="A13" s="44"/>
      <c r="B13" s="5" t="s">
        <v>4</v>
      </c>
      <c r="D13" s="30">
        <f>VLOOKUP(D10,$B$35:$E$46,3)</f>
        <v>30000</v>
      </c>
      <c r="F13" s="41"/>
      <c r="G13" s="12"/>
      <c r="H13" s="12"/>
      <c r="I13" s="12"/>
      <c r="J13" s="12"/>
      <c r="K13" s="12"/>
      <c r="L13" s="42"/>
      <c r="S13" s="5" t="s">
        <v>4</v>
      </c>
      <c r="U13" s="13">
        <f>VLOOKUP(U10,$B$35:$E$46,3)</f>
        <v>30000</v>
      </c>
    </row>
    <row r="14" spans="1:21" x14ac:dyDescent="0.25">
      <c r="A14" s="44"/>
      <c r="B14" s="1" t="s">
        <v>11</v>
      </c>
      <c r="C14" s="31">
        <f>IF($D$10&gt;$B$46,$C$45,IF(ISNA(VLOOKUP($D$10,$C$35:$C$46,1)),0,VLOOKUP($D$10,$C$35:$C$46,1)))</f>
        <v>1200000.1000000001</v>
      </c>
      <c r="D14" s="31"/>
      <c r="F14" s="49" t="s">
        <v>7</v>
      </c>
      <c r="G14" s="46"/>
      <c r="H14" s="46"/>
      <c r="I14" s="46"/>
      <c r="J14" s="46"/>
      <c r="K14" s="46"/>
      <c r="L14" s="47"/>
      <c r="S14" s="1" t="s">
        <v>11</v>
      </c>
      <c r="T14" s="14">
        <f>IF(U10&gt;$B$46,$C$45,IF(ISNA(VLOOKUP(U10,$C$35:$C$46,1)),0,VLOOKUP(U10,$C$35:$C$46,1)))</f>
        <v>1200000.1000000001</v>
      </c>
      <c r="U14" s="14"/>
    </row>
    <row r="15" spans="1:21" ht="31.5" customHeight="1" x14ac:dyDescent="0.25">
      <c r="A15" s="44"/>
      <c r="B15" s="15" t="s">
        <v>10</v>
      </c>
      <c r="C15" s="16">
        <f>+$D$10-$C$14</f>
        <v>299999.89999999991</v>
      </c>
      <c r="F15" s="45" t="s">
        <v>17</v>
      </c>
      <c r="L15" s="36"/>
      <c r="S15" s="15" t="s">
        <v>10</v>
      </c>
      <c r="T15" s="16">
        <f>+U10-T14</f>
        <v>299999.89999999991</v>
      </c>
    </row>
    <row r="16" spans="1:21" ht="15" customHeight="1" x14ac:dyDescent="0.25">
      <c r="A16" s="44"/>
      <c r="B16" s="147" t="s">
        <v>13</v>
      </c>
      <c r="C16" s="156">
        <f>IF($D$10&gt;$C$14,VLOOKUP($D$10,$B$35:$E$46,4))</f>
        <v>0.1</v>
      </c>
      <c r="D16" s="30">
        <f>ROUND(C15*C16,0)</f>
        <v>30000</v>
      </c>
      <c r="F16" s="254" t="s">
        <v>18</v>
      </c>
      <c r="G16" s="255"/>
      <c r="H16" s="255"/>
      <c r="I16" s="255"/>
      <c r="J16" s="255"/>
      <c r="K16" s="255"/>
      <c r="L16" s="256"/>
      <c r="S16" s="5" t="s">
        <v>13</v>
      </c>
      <c r="T16" s="17">
        <f>IF(U10&gt;T14,VLOOKUP(U10,$B$35:$E$46,4))</f>
        <v>0.1</v>
      </c>
      <c r="U16" s="13">
        <f>ROUND(T15*T16,0)</f>
        <v>30000</v>
      </c>
    </row>
    <row r="17" spans="1:21" ht="15.75" thickBot="1" x14ac:dyDescent="0.3">
      <c r="A17" s="44"/>
      <c r="F17" s="44" t="s">
        <v>31</v>
      </c>
      <c r="L17" s="36"/>
    </row>
    <row r="18" spans="1:21" ht="19.5" thickBot="1" x14ac:dyDescent="0.35">
      <c r="A18" s="44"/>
      <c r="B18" s="157" t="s">
        <v>14</v>
      </c>
      <c r="C18" s="158"/>
      <c r="D18" s="152">
        <f>+D13+D16</f>
        <v>60000</v>
      </c>
      <c r="F18" s="44" t="s">
        <v>19</v>
      </c>
      <c r="L18" s="36"/>
      <c r="S18" s="5" t="s">
        <v>14</v>
      </c>
      <c r="U18" s="18">
        <f>+U13+U16</f>
        <v>60000</v>
      </c>
    </row>
    <row r="19" spans="1:21" x14ac:dyDescent="0.25">
      <c r="A19" s="44"/>
      <c r="B19" s="5"/>
      <c r="D19" s="149"/>
      <c r="F19" s="48" t="s">
        <v>8</v>
      </c>
      <c r="L19" s="36"/>
      <c r="S19" s="20"/>
      <c r="U19" s="149"/>
    </row>
    <row r="20" spans="1:21" x14ac:dyDescent="0.25">
      <c r="A20" s="44"/>
      <c r="F20" s="204" t="s">
        <v>186</v>
      </c>
      <c r="L20" s="36"/>
    </row>
    <row r="21" spans="1:21" x14ac:dyDescent="0.25">
      <c r="A21" s="44"/>
      <c r="B21" s="154" t="s">
        <v>29</v>
      </c>
      <c r="C21" s="155"/>
      <c r="D21" s="155"/>
      <c r="F21" s="44"/>
      <c r="L21" s="36"/>
    </row>
    <row r="22" spans="1:21" x14ac:dyDescent="0.25">
      <c r="A22" s="44"/>
      <c r="B22" s="1" t="s">
        <v>24</v>
      </c>
      <c r="D22" s="16">
        <f>U18</f>
        <v>60000</v>
      </c>
      <c r="F22" s="75" t="s">
        <v>65</v>
      </c>
      <c r="L22" s="36"/>
    </row>
    <row r="23" spans="1:21" x14ac:dyDescent="0.25">
      <c r="A23" s="44"/>
      <c r="B23" s="1" t="s">
        <v>23</v>
      </c>
      <c r="D23" s="16">
        <f>+D18</f>
        <v>60000</v>
      </c>
      <c r="F23" s="44"/>
      <c r="L23" s="36"/>
    </row>
    <row r="24" spans="1:21" ht="15.75" thickBot="1" x14ac:dyDescent="0.3">
      <c r="A24" s="44"/>
      <c r="B24" s="1" t="s">
        <v>25</v>
      </c>
      <c r="D24" s="16">
        <f>ROUND(IF(C8&gt;0,(D22/12*$C$7),0),0)</f>
        <v>0</v>
      </c>
      <c r="F24" s="44"/>
      <c r="L24" s="36"/>
    </row>
    <row r="25" spans="1:21" ht="15.75" thickBot="1" x14ac:dyDescent="0.3">
      <c r="A25" s="44"/>
      <c r="B25" s="1" t="s">
        <v>21</v>
      </c>
      <c r="D25" s="19">
        <f>IF((D23-D24)&lt;0,D24+D23-D24,(D23-D24))</f>
        <v>60000</v>
      </c>
      <c r="F25" s="44"/>
      <c r="L25" s="36"/>
    </row>
    <row r="26" spans="1:21" ht="20.25" thickBot="1" x14ac:dyDescent="0.35">
      <c r="A26" s="44"/>
      <c r="B26" s="150" t="s">
        <v>15</v>
      </c>
      <c r="C26" s="151"/>
      <c r="D26" s="153">
        <f>IF(C8=0,D25/C7,D25/C8)</f>
        <v>60000</v>
      </c>
      <c r="F26" s="44"/>
      <c r="L26" s="36"/>
    </row>
    <row r="27" spans="1:21" x14ac:dyDescent="0.25">
      <c r="A27" s="41"/>
      <c r="B27" s="12"/>
      <c r="C27" s="12"/>
      <c r="D27" s="12"/>
      <c r="E27" s="12"/>
      <c r="F27" s="76"/>
      <c r="G27" s="12"/>
      <c r="H27" s="12"/>
      <c r="I27" s="12"/>
      <c r="J27" s="12"/>
      <c r="K27" s="12"/>
      <c r="L27" s="42"/>
    </row>
    <row r="32" spans="1:21" ht="15" customHeight="1" x14ac:dyDescent="0.25">
      <c r="A32" s="247" t="s">
        <v>26</v>
      </c>
      <c r="B32" s="248"/>
      <c r="C32" s="248"/>
      <c r="D32" s="248"/>
      <c r="E32" s="249"/>
    </row>
    <row r="33" spans="1:8" x14ac:dyDescent="0.25">
      <c r="A33" s="247" t="s">
        <v>261</v>
      </c>
      <c r="B33" s="248"/>
      <c r="C33" s="248"/>
      <c r="D33" s="248"/>
      <c r="E33" s="249"/>
    </row>
    <row r="34" spans="1:8" s="21" customFormat="1" x14ac:dyDescent="0.25">
      <c r="A34" s="22" t="s">
        <v>3</v>
      </c>
      <c r="B34" s="23" t="s">
        <v>27</v>
      </c>
      <c r="C34" s="23" t="s">
        <v>28</v>
      </c>
      <c r="D34" s="23" t="s">
        <v>4</v>
      </c>
      <c r="E34" s="23" t="s">
        <v>5</v>
      </c>
      <c r="F34" s="1"/>
      <c r="G34" s="1"/>
      <c r="H34" s="1"/>
    </row>
    <row r="35" spans="1:8" s="21" customFormat="1" ht="15.75" x14ac:dyDescent="0.3">
      <c r="A35" s="24">
        <v>1</v>
      </c>
      <c r="B35" s="25">
        <v>0</v>
      </c>
      <c r="C35" s="25">
        <v>600000</v>
      </c>
      <c r="D35" s="8">
        <v>0</v>
      </c>
      <c r="E35" s="26">
        <v>0</v>
      </c>
      <c r="F35" s="1"/>
      <c r="G35" s="27"/>
      <c r="H35" s="27"/>
    </row>
    <row r="36" spans="1:8" s="21" customFormat="1" ht="15.75" x14ac:dyDescent="0.3">
      <c r="A36" s="24">
        <v>2</v>
      </c>
      <c r="B36" s="25">
        <f t="shared" ref="B36:B41" si="0">+C35+1-0.1</f>
        <v>600000.9</v>
      </c>
      <c r="C36" s="25">
        <v>1200000.1000000001</v>
      </c>
      <c r="D36" s="78">
        <v>0</v>
      </c>
      <c r="E36" s="77">
        <v>0.05</v>
      </c>
      <c r="F36" s="1"/>
      <c r="G36" s="1"/>
      <c r="H36" s="1"/>
    </row>
    <row r="37" spans="1:8" s="21" customFormat="1" ht="15.75" x14ac:dyDescent="0.3">
      <c r="A37" s="24">
        <v>3</v>
      </c>
      <c r="B37" s="25">
        <f t="shared" si="0"/>
        <v>1200001</v>
      </c>
      <c r="C37" s="25">
        <v>1800000.1</v>
      </c>
      <c r="D37" s="78">
        <v>30000</v>
      </c>
      <c r="E37" s="77">
        <v>0.1</v>
      </c>
      <c r="F37" s="1"/>
      <c r="G37" s="1"/>
      <c r="H37" s="1"/>
    </row>
    <row r="38" spans="1:8" s="21" customFormat="1" ht="15.75" x14ac:dyDescent="0.3">
      <c r="A38" s="24">
        <v>4</v>
      </c>
      <c r="B38" s="25">
        <f t="shared" si="0"/>
        <v>1800001</v>
      </c>
      <c r="C38" s="25">
        <v>2500000.1</v>
      </c>
      <c r="D38" s="78">
        <v>90000</v>
      </c>
      <c r="E38" s="77">
        <v>0.15</v>
      </c>
      <c r="F38" s="1"/>
      <c r="G38" s="1"/>
      <c r="H38" s="1"/>
    </row>
    <row r="39" spans="1:8" s="21" customFormat="1" ht="15.75" x14ac:dyDescent="0.3">
      <c r="A39" s="24">
        <v>5</v>
      </c>
      <c r="B39" s="25">
        <f t="shared" si="0"/>
        <v>2500001</v>
      </c>
      <c r="C39" s="25">
        <v>3500000.1</v>
      </c>
      <c r="D39" s="78">
        <v>195000</v>
      </c>
      <c r="E39" s="77">
        <v>0.17499999999999999</v>
      </c>
      <c r="F39" s="1"/>
      <c r="G39" s="1"/>
      <c r="H39" s="1"/>
    </row>
    <row r="40" spans="1:8" s="21" customFormat="1" ht="15.75" x14ac:dyDescent="0.3">
      <c r="A40" s="24">
        <v>6</v>
      </c>
      <c r="B40" s="25">
        <f t="shared" si="0"/>
        <v>3500001</v>
      </c>
      <c r="C40" s="25">
        <v>5000000.0999999996</v>
      </c>
      <c r="D40" s="78">
        <v>370000</v>
      </c>
      <c r="E40" s="77">
        <v>0.2</v>
      </c>
      <c r="F40" s="1"/>
      <c r="G40" s="1"/>
      <c r="H40" s="1"/>
    </row>
    <row r="41" spans="1:8" s="21" customFormat="1" ht="15.75" x14ac:dyDescent="0.3">
      <c r="A41" s="24">
        <v>7</v>
      </c>
      <c r="B41" s="25">
        <f t="shared" si="0"/>
        <v>5000001</v>
      </c>
      <c r="C41" s="25">
        <v>8000000.0999999996</v>
      </c>
      <c r="D41" s="78">
        <v>670000</v>
      </c>
      <c r="E41" s="77">
        <v>0.22500000000000001</v>
      </c>
      <c r="F41" s="1"/>
      <c r="G41" s="1"/>
      <c r="H41" s="1"/>
    </row>
    <row r="42" spans="1:8" s="21" customFormat="1" ht="15.75" x14ac:dyDescent="0.3">
      <c r="A42" s="24">
        <v>8</v>
      </c>
      <c r="B42" s="25">
        <f t="shared" ref="B42:B45" si="1">+C41+1-0.1</f>
        <v>8000001</v>
      </c>
      <c r="C42" s="25">
        <v>12000000.1</v>
      </c>
      <c r="D42" s="78">
        <v>1345000</v>
      </c>
      <c r="E42" s="77">
        <v>0.25</v>
      </c>
      <c r="F42" s="1"/>
      <c r="G42" s="1"/>
      <c r="H42" s="1"/>
    </row>
    <row r="43" spans="1:8" s="21" customFormat="1" ht="15.75" x14ac:dyDescent="0.3">
      <c r="A43" s="24">
        <v>9</v>
      </c>
      <c r="B43" s="25">
        <f t="shared" si="1"/>
        <v>12000001</v>
      </c>
      <c r="C43" s="25">
        <v>30000000.100000001</v>
      </c>
      <c r="D43" s="78">
        <v>2345000</v>
      </c>
      <c r="E43" s="77">
        <v>0.27500000000000002</v>
      </c>
      <c r="F43" s="1"/>
      <c r="G43" s="1"/>
      <c r="H43" s="1"/>
    </row>
    <row r="44" spans="1:8" s="21" customFormat="1" ht="15.75" x14ac:dyDescent="0.3">
      <c r="A44" s="24">
        <v>10</v>
      </c>
      <c r="B44" s="25">
        <f t="shared" si="1"/>
        <v>30000001</v>
      </c>
      <c r="C44" s="25">
        <v>50000000.100000001</v>
      </c>
      <c r="D44" s="78">
        <v>7295000</v>
      </c>
      <c r="E44" s="77">
        <v>0.3</v>
      </c>
      <c r="F44" s="1"/>
      <c r="G44" s="1"/>
      <c r="H44" s="1"/>
    </row>
    <row r="45" spans="1:8" s="21" customFormat="1" ht="15.75" x14ac:dyDescent="0.3">
      <c r="A45" s="24">
        <v>11</v>
      </c>
      <c r="B45" s="25">
        <f t="shared" si="1"/>
        <v>50000001</v>
      </c>
      <c r="C45" s="25">
        <v>75000000.099999994</v>
      </c>
      <c r="D45" s="78">
        <v>13295000</v>
      </c>
      <c r="E45" s="77">
        <v>0.32500000000000001</v>
      </c>
      <c r="F45" s="1"/>
      <c r="G45" s="1"/>
      <c r="H45" s="1"/>
    </row>
    <row r="46" spans="1:8" s="21" customFormat="1" ht="15.75" x14ac:dyDescent="0.3">
      <c r="A46" s="24">
        <v>12</v>
      </c>
      <c r="B46" s="25">
        <f>+C45+1-0.1</f>
        <v>75000001</v>
      </c>
      <c r="C46" s="25">
        <v>0</v>
      </c>
      <c r="D46" s="78">
        <v>21420000</v>
      </c>
      <c r="E46" s="77">
        <v>0.35</v>
      </c>
      <c r="F46" s="1"/>
      <c r="G46" s="1"/>
      <c r="H46" s="1"/>
    </row>
  </sheetData>
  <sheetProtection algorithmName="SHA-512" hashValue="YcUdMR3Qmlah5L477s0N6Oqw3jShc+TjmvDFa7Y/qW7WfG3CeEfomJhYODFpHFZ1BaKwztf2vbo88jLk3kryUg==" saltValue="S8ny12tqxqY3+C3YBWBX+w==" spinCount="100000" sheet="1" selectLockedCells="1"/>
  <mergeCells count="7">
    <mergeCell ref="A33:E33"/>
    <mergeCell ref="B9:D9"/>
    <mergeCell ref="S9:U9"/>
    <mergeCell ref="R8:R9"/>
    <mergeCell ref="F16:L16"/>
    <mergeCell ref="A32:E32"/>
    <mergeCell ref="F6:L10"/>
  </mergeCells>
  <dataValidations count="5">
    <dataValidation allowBlank="1" showInputMessage="1" showErrorMessage="1" promptTitle="FinanTax Consulting:" prompt="use this row if there is any salary review during the period. Insert new salary after review and remaining months." sqref="R8" xr:uid="{00000000-0002-0000-0000-000000000000}"/>
    <dataValidation allowBlank="1" showInputMessage="1" showErrorMessage="1" promptTitle="FinanTax Consulting:" prompt="Insert Monthly Salary, Including all benefits." sqref="A7 R7" xr:uid="{00000000-0002-0000-0000-000001000000}"/>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C7 T7" xr:uid="{00000000-0002-0000-0000-000002000000}"/>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8" xr:uid="{00000000-0002-0000-0000-000003000000}"/>
    <dataValidation allowBlank="1" showInputMessage="1" showErrorMessage="1" promptTitle="FinanTax Consulting:" prompt="use this row if there is any salary increament during the period. Insert new salary after increament and remaining months." sqref="A8:A9" xr:uid="{00000000-0002-0000-0000-000004000000}"/>
  </dataValidations>
  <hyperlinks>
    <hyperlink ref="F19" r:id="rId1" xr:uid="{00000000-0004-0000-0000-000000000000}"/>
    <hyperlink ref="F20" r:id="rId2" xr:uid="{BA158BF6-92A0-403C-BCA1-978D59B55D17}"/>
  </hyperlinks>
  <printOptions horizontalCentered="1"/>
  <pageMargins left="0.34" right="0.23" top="0.99" bottom="0.75" header="0.3" footer="0.3"/>
  <pageSetup scale="8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AD6F6-4322-4629-AC4D-D0784A74FAA4}">
  <sheetPr>
    <tabColor theme="9" tint="0.59999389629810485"/>
    <pageSetUpPr fitToPage="1"/>
  </sheetPr>
  <dimension ref="A1:Q76"/>
  <sheetViews>
    <sheetView topLeftCell="A3" workbookViewId="0">
      <selection activeCell="A6" sqref="A6:C7"/>
    </sheetView>
  </sheetViews>
  <sheetFormatPr defaultRowHeight="15" x14ac:dyDescent="0.25"/>
  <cols>
    <col min="1" max="1" width="17" customWidth="1"/>
    <col min="2" max="3" width="12.140625" bestFit="1" customWidth="1"/>
    <col min="4" max="4" width="14.5703125" customWidth="1"/>
    <col min="5" max="5" width="15.28515625" customWidth="1"/>
    <col min="6" max="6" width="13.140625" customWidth="1"/>
    <col min="7" max="7" width="10.7109375" bestFit="1" customWidth="1"/>
    <col min="8" max="8" width="11.85546875" bestFit="1" customWidth="1"/>
    <col min="9" max="9" width="20.7109375" bestFit="1" customWidth="1"/>
    <col min="10" max="10" width="9.28515625" customWidth="1"/>
    <col min="11" max="11" width="10.28515625" bestFit="1" customWidth="1"/>
    <col min="12" max="12" width="9.28515625" bestFit="1" customWidth="1"/>
  </cols>
  <sheetData>
    <row r="1" spans="1:17" s="80" customFormat="1" ht="15.75" customHeight="1" x14ac:dyDescent="0.2">
      <c r="A1" s="209" t="s">
        <v>66</v>
      </c>
      <c r="B1" s="210"/>
      <c r="C1" s="210"/>
      <c r="D1" s="210"/>
      <c r="E1" s="210"/>
      <c r="F1" s="210"/>
      <c r="G1" s="210"/>
      <c r="H1" s="210"/>
      <c r="I1" s="210"/>
      <c r="J1" s="79"/>
      <c r="K1" s="79"/>
      <c r="L1" s="79"/>
    </row>
    <row r="2" spans="1:17" s="80" customFormat="1" ht="15.75" customHeight="1" x14ac:dyDescent="0.2">
      <c r="A2" s="209" t="s">
        <v>67</v>
      </c>
      <c r="B2" s="210"/>
      <c r="C2" s="210"/>
      <c r="D2" s="210"/>
      <c r="E2" s="210"/>
      <c r="F2" s="210"/>
      <c r="G2" s="210"/>
      <c r="H2" s="210"/>
      <c r="I2" s="210"/>
      <c r="J2" s="79"/>
      <c r="K2" s="79"/>
      <c r="L2" s="79"/>
    </row>
    <row r="3" spans="1:17" s="80" customFormat="1" ht="15.75" customHeight="1" thickBot="1" x14ac:dyDescent="0.25">
      <c r="A3" s="209" t="s">
        <v>189</v>
      </c>
      <c r="B3" s="210"/>
      <c r="C3" s="210"/>
      <c r="D3" s="210"/>
      <c r="E3" s="210"/>
      <c r="F3" s="210"/>
      <c r="G3" s="210"/>
      <c r="H3" s="210"/>
      <c r="I3" s="210"/>
      <c r="J3" s="79"/>
      <c r="K3" s="79"/>
      <c r="L3" s="79"/>
    </row>
    <row r="4" spans="1:17" x14ac:dyDescent="0.25">
      <c r="A4" s="260"/>
      <c r="B4" s="261"/>
      <c r="C4" s="261"/>
      <c r="D4" s="261"/>
      <c r="E4" s="261"/>
      <c r="F4" s="261"/>
      <c r="G4" s="261"/>
      <c r="H4" s="261"/>
      <c r="I4" s="262"/>
      <c r="J4" s="81"/>
      <c r="K4" s="81"/>
      <c r="L4" s="81"/>
      <c r="M4" s="81"/>
      <c r="N4" s="81"/>
      <c r="O4" s="81"/>
      <c r="P4" s="81"/>
      <c r="Q4" s="81"/>
    </row>
    <row r="5" spans="1:17" ht="60" customHeight="1" x14ac:dyDescent="0.25">
      <c r="A5" s="263" t="s">
        <v>68</v>
      </c>
      <c r="B5" s="264"/>
      <c r="C5" s="265"/>
      <c r="D5" s="82" t="s">
        <v>32</v>
      </c>
      <c r="E5" s="83" t="s">
        <v>33</v>
      </c>
      <c r="F5" s="83" t="s">
        <v>34</v>
      </c>
      <c r="G5" s="83" t="s">
        <v>35</v>
      </c>
      <c r="H5" s="83" t="s">
        <v>36</v>
      </c>
      <c r="I5" s="84" t="s">
        <v>37</v>
      </c>
      <c r="J5" s="85"/>
      <c r="K5" s="86"/>
      <c r="L5" s="87"/>
      <c r="M5" s="81"/>
      <c r="N5" s="81"/>
      <c r="O5" s="81"/>
      <c r="P5" s="81"/>
      <c r="Q5" s="81"/>
    </row>
    <row r="6" spans="1:17" x14ac:dyDescent="0.25">
      <c r="A6" s="266">
        <v>998378</v>
      </c>
      <c r="B6" s="267"/>
      <c r="C6" s="268"/>
      <c r="D6" s="272" t="s">
        <v>38</v>
      </c>
      <c r="E6" s="160"/>
      <c r="F6" s="160"/>
      <c r="G6" s="160"/>
      <c r="H6" s="272" t="s">
        <v>39</v>
      </c>
      <c r="I6" s="274" t="s">
        <v>40</v>
      </c>
      <c r="J6" s="81"/>
      <c r="K6" s="87"/>
      <c r="L6" s="88"/>
      <c r="M6" s="81"/>
      <c r="N6" s="81"/>
      <c r="O6" s="81"/>
      <c r="P6" s="81"/>
      <c r="Q6" s="81"/>
    </row>
    <row r="7" spans="1:17" ht="15" customHeight="1" x14ac:dyDescent="0.25">
      <c r="A7" s="269"/>
      <c r="B7" s="270"/>
      <c r="C7" s="271"/>
      <c r="D7" s="273"/>
      <c r="E7" s="161"/>
      <c r="F7" s="161"/>
      <c r="G7" s="161"/>
      <c r="H7" s="273"/>
      <c r="I7" s="275"/>
      <c r="J7" s="81"/>
      <c r="K7" s="87"/>
      <c r="L7" s="87"/>
      <c r="M7" s="81"/>
      <c r="N7" s="81"/>
      <c r="O7" s="81"/>
      <c r="P7" s="81"/>
      <c r="Q7" s="81"/>
    </row>
    <row r="8" spans="1:17" ht="22.5" customHeight="1" thickBot="1" x14ac:dyDescent="0.3">
      <c r="A8" s="89"/>
      <c r="B8" s="276"/>
      <c r="C8" s="276"/>
      <c r="D8" s="90">
        <f>VLOOKUP(A6,$B$30:$E$37,3)</f>
        <v>10000</v>
      </c>
      <c r="E8" s="90">
        <f>IF($A$6&gt;$B$37,$C$36,IF(ISNA(VLOOKUP($A$6,$C$30:$C$37,1)),0,VLOOKUP($A$6,$C$30:$C$37,1)))</f>
        <v>600000.1</v>
      </c>
      <c r="F8" s="90">
        <f>IF(E8&gt;0,A6-E8,0)</f>
        <v>398377.9</v>
      </c>
      <c r="G8" s="91">
        <f>IF($A$6&gt;$E$8,VLOOKUP($A$6,$B$30:$E$37,4),0)</f>
        <v>0.1</v>
      </c>
      <c r="H8" s="90">
        <f>F8*G8</f>
        <v>39837.790000000008</v>
      </c>
      <c r="I8" s="92">
        <f>+D8+H8</f>
        <v>49837.790000000008</v>
      </c>
      <c r="J8" s="81"/>
      <c r="K8" s="81"/>
      <c r="L8" s="81"/>
      <c r="M8" s="81"/>
      <c r="N8" s="81"/>
      <c r="O8" s="81"/>
      <c r="P8" s="81"/>
      <c r="Q8" s="81"/>
    </row>
    <row r="9" spans="1:17" ht="16.5" thickTop="1" thickBot="1" x14ac:dyDescent="0.3">
      <c r="A9" s="89"/>
      <c r="B9" s="93"/>
      <c r="C9" s="93"/>
      <c r="D9" s="94"/>
      <c r="E9" s="94"/>
      <c r="F9" s="94"/>
      <c r="G9" s="94"/>
      <c r="H9" s="94"/>
      <c r="I9" s="95"/>
      <c r="J9" s="81"/>
      <c r="K9" s="81"/>
      <c r="L9" s="81"/>
      <c r="M9" s="81"/>
      <c r="N9" s="81"/>
      <c r="O9" s="81"/>
      <c r="P9" s="81"/>
      <c r="Q9" s="81"/>
    </row>
    <row r="10" spans="1:17" ht="18.75" thickBot="1" x14ac:dyDescent="0.3">
      <c r="A10" s="96"/>
      <c r="B10" s="97"/>
      <c r="C10" s="97"/>
      <c r="D10" s="98"/>
      <c r="E10" s="98"/>
      <c r="F10" s="277" t="s">
        <v>70</v>
      </c>
      <c r="G10" s="278"/>
      <c r="H10" s="279"/>
      <c r="I10" s="159">
        <f>I8</f>
        <v>49837.790000000008</v>
      </c>
      <c r="J10" s="81"/>
      <c r="K10" s="81"/>
      <c r="L10" s="81"/>
      <c r="M10" s="81"/>
      <c r="N10" s="81"/>
      <c r="O10" s="81"/>
      <c r="P10" s="81"/>
      <c r="Q10" s="81"/>
    </row>
    <row r="11" spans="1:17" x14ac:dyDescent="0.25">
      <c r="A11" s="99"/>
      <c r="B11" s="81"/>
      <c r="C11" s="81"/>
      <c r="D11" s="100"/>
      <c r="E11" s="100"/>
      <c r="F11" s="100"/>
      <c r="G11" s="100"/>
      <c r="H11" s="100"/>
      <c r="I11" s="101"/>
      <c r="J11" s="81"/>
      <c r="K11" s="81"/>
      <c r="L11" s="81"/>
      <c r="M11" s="81"/>
      <c r="N11" s="81"/>
      <c r="O11" s="81"/>
      <c r="P11" s="81"/>
      <c r="Q11" s="81"/>
    </row>
    <row r="12" spans="1:17" ht="19.5" x14ac:dyDescent="0.25">
      <c r="A12" s="102" t="s">
        <v>7</v>
      </c>
      <c r="B12" s="103"/>
      <c r="C12" s="103"/>
      <c r="D12" s="103"/>
      <c r="E12" s="103"/>
      <c r="F12" s="103"/>
      <c r="G12" s="104"/>
      <c r="H12" s="105"/>
      <c r="I12" s="101"/>
      <c r="J12" s="81"/>
      <c r="K12" s="87"/>
      <c r="L12" s="81"/>
      <c r="M12" s="81"/>
      <c r="N12" s="81"/>
      <c r="O12" s="81"/>
      <c r="P12" s="81"/>
      <c r="Q12" s="81"/>
    </row>
    <row r="13" spans="1:17" ht="19.5" x14ac:dyDescent="0.25">
      <c r="A13" s="106" t="s">
        <v>17</v>
      </c>
      <c r="B13" s="107"/>
      <c r="C13" s="107"/>
      <c r="D13" s="107"/>
      <c r="E13" s="107"/>
      <c r="F13" s="107"/>
      <c r="G13" s="108"/>
      <c r="H13" s="105"/>
      <c r="I13" s="101"/>
      <c r="J13" s="81"/>
      <c r="K13" s="87"/>
      <c r="L13" s="81"/>
      <c r="M13" s="81"/>
      <c r="N13" s="81"/>
      <c r="O13" s="81"/>
      <c r="P13" s="81"/>
      <c r="Q13" s="81"/>
    </row>
    <row r="14" spans="1:17" ht="14.25" customHeight="1" x14ac:dyDescent="0.25">
      <c r="A14" s="280" t="s">
        <v>18</v>
      </c>
      <c r="B14" s="281"/>
      <c r="C14" s="281"/>
      <c r="D14" s="281"/>
      <c r="E14" s="281"/>
      <c r="F14" s="281"/>
      <c r="G14" s="282"/>
      <c r="H14" s="105"/>
      <c r="I14" s="101"/>
      <c r="J14" s="81"/>
      <c r="K14" s="87"/>
      <c r="L14" s="81"/>
      <c r="M14" s="81"/>
      <c r="N14" s="81"/>
      <c r="O14" s="81"/>
      <c r="P14" s="81"/>
      <c r="Q14" s="81"/>
    </row>
    <row r="15" spans="1:17" ht="14.25" customHeight="1" x14ac:dyDescent="0.25">
      <c r="A15" s="109" t="s">
        <v>31</v>
      </c>
      <c r="B15" s="107"/>
      <c r="C15" s="107"/>
      <c r="D15" s="107"/>
      <c r="E15" s="107"/>
      <c r="F15" s="107"/>
      <c r="G15" s="108"/>
      <c r="H15" s="105"/>
      <c r="I15" s="101"/>
      <c r="J15" s="110"/>
      <c r="K15" s="81"/>
      <c r="L15" s="81"/>
      <c r="M15" s="81"/>
      <c r="N15" s="81"/>
      <c r="O15" s="81"/>
      <c r="P15" s="81"/>
      <c r="Q15" s="81"/>
    </row>
    <row r="16" spans="1:17" ht="14.25" customHeight="1" x14ac:dyDescent="0.25">
      <c r="A16" s="109" t="s">
        <v>19</v>
      </c>
      <c r="B16" s="107"/>
      <c r="C16" s="107"/>
      <c r="D16" s="107"/>
      <c r="E16" s="107"/>
      <c r="F16" s="107"/>
      <c r="G16" s="108"/>
      <c r="H16" s="105"/>
      <c r="I16" s="101"/>
    </row>
    <row r="17" spans="1:9" ht="14.25" customHeight="1" x14ac:dyDescent="0.25">
      <c r="A17" s="111" t="s">
        <v>8</v>
      </c>
      <c r="B17" s="107"/>
      <c r="C17" s="107"/>
      <c r="D17" s="107"/>
      <c r="E17" s="107"/>
      <c r="F17" s="107"/>
      <c r="G17" s="108"/>
      <c r="H17" s="105"/>
      <c r="I17" s="101"/>
    </row>
    <row r="18" spans="1:9" ht="14.25" customHeight="1" x14ac:dyDescent="0.25">
      <c r="A18" s="205" t="s">
        <v>186</v>
      </c>
      <c r="B18" s="107"/>
      <c r="C18" s="107"/>
      <c r="D18" s="107"/>
      <c r="E18" s="107"/>
      <c r="F18" s="107"/>
      <c r="G18" s="108"/>
      <c r="H18" s="105"/>
      <c r="I18" s="101"/>
    </row>
    <row r="19" spans="1:9" ht="14.25" customHeight="1" x14ac:dyDescent="0.25">
      <c r="A19" s="109" t="s">
        <v>71</v>
      </c>
      <c r="B19" s="107"/>
      <c r="C19" s="107"/>
      <c r="D19" s="107"/>
      <c r="E19" s="107"/>
      <c r="F19" s="107"/>
      <c r="G19" s="108"/>
      <c r="H19" s="81"/>
      <c r="I19" s="81"/>
    </row>
    <row r="20" spans="1:9" x14ac:dyDescent="0.25">
      <c r="A20" s="112"/>
      <c r="B20" s="80"/>
      <c r="C20" s="80"/>
      <c r="D20" s="80"/>
      <c r="E20" s="80"/>
      <c r="F20" s="80"/>
      <c r="G20" s="113"/>
      <c r="H20" s="81"/>
      <c r="I20" s="81"/>
    </row>
    <row r="21" spans="1:9" x14ac:dyDescent="0.25">
      <c r="A21" s="112"/>
      <c r="B21" s="80"/>
      <c r="C21" s="80"/>
      <c r="D21" s="80"/>
      <c r="E21" s="80"/>
      <c r="F21" s="80"/>
      <c r="G21" s="113"/>
      <c r="H21" s="81"/>
      <c r="I21" s="81"/>
    </row>
    <row r="22" spans="1:9" x14ac:dyDescent="0.25">
      <c r="A22" s="112"/>
      <c r="B22" s="80"/>
      <c r="C22" s="81"/>
      <c r="D22" s="80"/>
      <c r="E22" s="80"/>
      <c r="F22" s="80"/>
      <c r="G22" s="113"/>
      <c r="H22" s="81"/>
      <c r="I22" s="81"/>
    </row>
    <row r="23" spans="1:9" x14ac:dyDescent="0.25">
      <c r="A23" s="112"/>
      <c r="B23" s="80"/>
      <c r="C23" s="80"/>
      <c r="D23" s="80"/>
      <c r="E23" s="80"/>
      <c r="F23" s="80"/>
      <c r="G23" s="113"/>
      <c r="H23" s="81"/>
      <c r="I23" s="81"/>
    </row>
    <row r="24" spans="1:9" x14ac:dyDescent="0.25">
      <c r="A24" s="114"/>
      <c r="B24" s="115"/>
      <c r="C24" s="115"/>
      <c r="D24" s="115"/>
      <c r="E24" s="115"/>
      <c r="F24" s="115"/>
      <c r="G24" s="116"/>
      <c r="H24" s="81"/>
      <c r="I24" s="81"/>
    </row>
    <row r="25" spans="1:9" s="81" customFormat="1" ht="14.25" x14ac:dyDescent="0.2">
      <c r="A25" s="117"/>
      <c r="B25" s="118"/>
      <c r="C25" s="118"/>
      <c r="D25" s="118"/>
      <c r="E25" s="118"/>
      <c r="F25" s="118"/>
    </row>
    <row r="26" spans="1:9" s="81" customFormat="1" ht="14.25" x14ac:dyDescent="0.2">
      <c r="A26" s="117"/>
      <c r="B26" s="118"/>
      <c r="C26" s="118"/>
      <c r="D26" s="118"/>
      <c r="E26" s="118"/>
      <c r="F26" s="118"/>
    </row>
    <row r="27" spans="1:9" s="81" customFormat="1" ht="14.25" x14ac:dyDescent="0.2">
      <c r="A27" s="117"/>
      <c r="B27" s="118"/>
      <c r="C27" s="118"/>
      <c r="D27" s="118"/>
      <c r="E27" s="118"/>
      <c r="F27" s="118"/>
    </row>
    <row r="28" spans="1:9" s="81" customFormat="1" ht="14.25" x14ac:dyDescent="0.2">
      <c r="A28" s="117"/>
      <c r="B28" s="284" t="s">
        <v>73</v>
      </c>
      <c r="C28" s="284"/>
      <c r="D28" s="284"/>
      <c r="E28" s="284"/>
      <c r="F28" s="118"/>
    </row>
    <row r="29" spans="1:9" s="81" customFormat="1" ht="14.25" x14ac:dyDescent="0.2">
      <c r="A29" s="119" t="s">
        <v>3</v>
      </c>
      <c r="B29" s="283" t="s">
        <v>41</v>
      </c>
      <c r="C29" s="283"/>
      <c r="D29" s="120" t="s">
        <v>4</v>
      </c>
      <c r="E29" s="120" t="s">
        <v>5</v>
      </c>
      <c r="F29" s="118"/>
    </row>
    <row r="30" spans="1:9" s="81" customFormat="1" ht="14.25" x14ac:dyDescent="0.2">
      <c r="A30" s="121">
        <v>1</v>
      </c>
      <c r="B30" s="122">
        <v>0</v>
      </c>
      <c r="C30" s="122">
        <v>400000</v>
      </c>
      <c r="D30" s="123">
        <v>0</v>
      </c>
      <c r="E30" s="124">
        <v>0</v>
      </c>
      <c r="F30" s="118"/>
    </row>
    <row r="31" spans="1:9" s="81" customFormat="1" ht="14.25" x14ac:dyDescent="0.2">
      <c r="A31" s="121">
        <v>2</v>
      </c>
      <c r="B31" s="122">
        <f>+C30+1-0.1</f>
        <v>400000.9</v>
      </c>
      <c r="C31" s="122">
        <v>600000.1</v>
      </c>
      <c r="D31" s="125">
        <v>0</v>
      </c>
      <c r="E31" s="126">
        <v>0.05</v>
      </c>
      <c r="F31" s="118"/>
    </row>
    <row r="32" spans="1:9" s="81" customFormat="1" ht="14.25" x14ac:dyDescent="0.2">
      <c r="A32" s="121">
        <v>3</v>
      </c>
      <c r="B32" s="122">
        <f t="shared" ref="B32:B37" si="0">+C31+1-0.1</f>
        <v>600001</v>
      </c>
      <c r="C32" s="122">
        <v>1200000.1000000001</v>
      </c>
      <c r="D32" s="125">
        <v>10000</v>
      </c>
      <c r="E32" s="126">
        <v>0.1</v>
      </c>
      <c r="F32" s="118"/>
    </row>
    <row r="33" spans="1:10" s="81" customFormat="1" ht="14.25" x14ac:dyDescent="0.2">
      <c r="A33" s="121">
        <v>4</v>
      </c>
      <c r="B33" s="122">
        <f t="shared" si="0"/>
        <v>1200001</v>
      </c>
      <c r="C33" s="122">
        <v>2400000.1</v>
      </c>
      <c r="D33" s="125">
        <v>70000</v>
      </c>
      <c r="E33" s="126">
        <v>0.15</v>
      </c>
      <c r="F33" s="118"/>
    </row>
    <row r="34" spans="1:10" s="81" customFormat="1" ht="14.25" x14ac:dyDescent="0.2">
      <c r="A34" s="121">
        <v>5</v>
      </c>
      <c r="B34" s="122">
        <f t="shared" si="0"/>
        <v>2400001</v>
      </c>
      <c r="C34" s="122">
        <v>3000000.1</v>
      </c>
      <c r="D34" s="125">
        <v>250000</v>
      </c>
      <c r="E34" s="126">
        <v>0.2</v>
      </c>
      <c r="F34" s="118"/>
    </row>
    <row r="35" spans="1:10" s="81" customFormat="1" ht="14.25" x14ac:dyDescent="0.2">
      <c r="A35" s="121">
        <v>6</v>
      </c>
      <c r="B35" s="122">
        <f t="shared" si="0"/>
        <v>3000001</v>
      </c>
      <c r="C35" s="122">
        <v>4000000.1</v>
      </c>
      <c r="D35" s="125">
        <v>370000</v>
      </c>
      <c r="E35" s="126">
        <v>0.25</v>
      </c>
      <c r="F35" s="118"/>
    </row>
    <row r="36" spans="1:10" s="81" customFormat="1" ht="14.25" x14ac:dyDescent="0.2">
      <c r="A36" s="121">
        <v>7</v>
      </c>
      <c r="B36" s="122">
        <f t="shared" si="0"/>
        <v>4000001</v>
      </c>
      <c r="C36" s="122">
        <v>6000000.0999999996</v>
      </c>
      <c r="D36" s="125">
        <v>620000</v>
      </c>
      <c r="E36" s="126">
        <v>0.3</v>
      </c>
      <c r="F36" s="118"/>
    </row>
    <row r="37" spans="1:10" s="81" customFormat="1" ht="14.25" x14ac:dyDescent="0.2">
      <c r="A37" s="121">
        <v>8</v>
      </c>
      <c r="B37" s="122">
        <f t="shared" si="0"/>
        <v>6000001</v>
      </c>
      <c r="C37" s="122">
        <v>0</v>
      </c>
      <c r="D37" s="125">
        <v>1220000</v>
      </c>
      <c r="E37" s="126">
        <v>0.35</v>
      </c>
      <c r="F37" s="118"/>
    </row>
    <row r="38" spans="1:10" hidden="1" x14ac:dyDescent="0.25">
      <c r="A38" s="118"/>
      <c r="B38" s="118"/>
      <c r="C38" s="118"/>
      <c r="D38" s="118"/>
      <c r="E38" s="118"/>
      <c r="F38" s="118"/>
      <c r="G38" s="81"/>
      <c r="H38" s="81"/>
      <c r="I38" s="81"/>
      <c r="J38" s="81"/>
    </row>
    <row r="39" spans="1:10" hidden="1" x14ac:dyDescent="0.25">
      <c r="A39" s="118"/>
      <c r="B39" s="118"/>
      <c r="C39" s="118"/>
      <c r="D39" s="118"/>
      <c r="E39" s="118"/>
      <c r="F39" s="118"/>
      <c r="G39" s="81"/>
      <c r="H39" s="81"/>
      <c r="I39" s="81"/>
      <c r="J39" s="81"/>
    </row>
    <row r="40" spans="1:10" hidden="1" x14ac:dyDescent="0.25">
      <c r="A40" s="118"/>
      <c r="B40" s="118"/>
      <c r="C40" s="118"/>
      <c r="D40" s="118"/>
      <c r="E40" s="118"/>
      <c r="F40" s="118"/>
      <c r="G40" s="81"/>
      <c r="H40" s="81"/>
      <c r="I40" s="81"/>
      <c r="J40" s="81"/>
    </row>
    <row r="41" spans="1:10" hidden="1" x14ac:dyDescent="0.25">
      <c r="A41" s="118"/>
      <c r="B41" s="118"/>
      <c r="C41" s="118"/>
      <c r="D41" s="118"/>
      <c r="E41" s="118"/>
      <c r="F41" s="118"/>
      <c r="G41" s="81"/>
      <c r="H41" s="81"/>
      <c r="I41" s="81"/>
      <c r="J41" s="81"/>
    </row>
    <row r="42" spans="1:10" hidden="1" x14ac:dyDescent="0.25">
      <c r="A42" s="118"/>
      <c r="B42" s="128" t="s">
        <v>69</v>
      </c>
      <c r="C42" s="118"/>
      <c r="D42" s="118"/>
      <c r="E42" s="118"/>
      <c r="F42" s="118"/>
      <c r="G42" s="81"/>
      <c r="H42" s="81"/>
      <c r="I42" s="81"/>
      <c r="J42" s="81"/>
    </row>
    <row r="43" spans="1:10" hidden="1" x14ac:dyDescent="0.25">
      <c r="A43" s="121"/>
      <c r="B43" s="128" t="s">
        <v>72</v>
      </c>
      <c r="C43" s="129"/>
      <c r="D43" s="127"/>
      <c r="E43" s="130"/>
      <c r="F43" s="118"/>
      <c r="G43" s="81"/>
      <c r="H43" s="81"/>
      <c r="I43" s="81"/>
      <c r="J43" s="81"/>
    </row>
    <row r="44" spans="1:10" x14ac:dyDescent="0.25">
      <c r="A44" s="121"/>
      <c r="B44" s="129"/>
      <c r="C44" s="129"/>
      <c r="D44" s="127"/>
      <c r="E44" s="130"/>
      <c r="F44" s="118"/>
      <c r="G44" s="81"/>
      <c r="H44" s="81"/>
      <c r="I44" s="81"/>
      <c r="J44" s="81"/>
    </row>
    <row r="45" spans="1:10" x14ac:dyDescent="0.25">
      <c r="A45" s="121"/>
      <c r="B45" s="129"/>
      <c r="C45" s="129"/>
      <c r="D45" s="118"/>
      <c r="E45" s="118"/>
      <c r="F45" s="118"/>
      <c r="G45" s="81"/>
      <c r="H45" s="81"/>
      <c r="I45" s="81"/>
      <c r="J45" s="81"/>
    </row>
    <row r="46" spans="1:10" x14ac:dyDescent="0.25">
      <c r="A46" s="121"/>
      <c r="B46" s="129"/>
      <c r="C46" s="129"/>
      <c r="D46" s="118"/>
      <c r="E46" s="118"/>
      <c r="F46" s="118"/>
      <c r="G46" s="81"/>
      <c r="H46" s="81"/>
      <c r="I46" s="81"/>
      <c r="J46" s="81"/>
    </row>
    <row r="47" spans="1:10" x14ac:dyDescent="0.25">
      <c r="A47" s="121"/>
      <c r="B47" s="129"/>
      <c r="C47" s="129"/>
      <c r="D47" s="118"/>
      <c r="E47" s="118"/>
      <c r="F47" s="118"/>
      <c r="G47" s="81"/>
      <c r="H47" s="81"/>
      <c r="I47" s="81"/>
      <c r="J47" s="81"/>
    </row>
    <row r="48" spans="1:10" x14ac:dyDescent="0.25">
      <c r="A48" s="121"/>
      <c r="B48" s="129"/>
      <c r="C48" s="129"/>
      <c r="D48" s="118"/>
      <c r="E48" s="118"/>
      <c r="F48" s="118"/>
      <c r="G48" s="81"/>
      <c r="H48" s="81"/>
      <c r="I48" s="81"/>
      <c r="J48" s="81"/>
    </row>
    <row r="49" spans="1:10" x14ac:dyDescent="0.25">
      <c r="A49" s="121"/>
      <c r="B49" s="129"/>
      <c r="C49" s="129"/>
      <c r="D49" s="118"/>
      <c r="E49" s="118"/>
      <c r="F49" s="118"/>
      <c r="G49" s="81"/>
      <c r="H49" s="81"/>
      <c r="I49" s="81"/>
      <c r="J49" s="81"/>
    </row>
    <row r="50" spans="1:10" x14ac:dyDescent="0.25">
      <c r="A50" s="121"/>
      <c r="B50" s="129"/>
      <c r="C50" s="129"/>
      <c r="D50" s="118"/>
      <c r="E50" s="118"/>
      <c r="F50" s="118"/>
      <c r="G50" s="81"/>
      <c r="H50" s="81"/>
      <c r="I50" s="81"/>
      <c r="J50" s="81"/>
    </row>
    <row r="51" spans="1:10" x14ac:dyDescent="0.25">
      <c r="A51" s="121"/>
      <c r="B51" s="129"/>
      <c r="C51" s="129"/>
      <c r="D51" s="118"/>
      <c r="E51" s="118"/>
      <c r="F51" s="118"/>
      <c r="G51" s="81"/>
      <c r="H51" s="81"/>
      <c r="I51" s="81"/>
      <c r="J51" s="81"/>
    </row>
    <row r="52" spans="1:10" x14ac:dyDescent="0.25">
      <c r="A52" s="121"/>
      <c r="B52" s="129"/>
      <c r="C52" s="129"/>
      <c r="D52" s="118"/>
      <c r="E52" s="118"/>
      <c r="F52" s="118"/>
      <c r="G52" s="81"/>
      <c r="H52" s="81"/>
      <c r="I52" s="81"/>
      <c r="J52" s="81"/>
    </row>
    <row r="53" spans="1:10" x14ac:dyDescent="0.25">
      <c r="A53" s="121"/>
      <c r="B53" s="129"/>
      <c r="C53" s="129"/>
      <c r="D53" s="118"/>
      <c r="E53" s="118"/>
      <c r="F53" s="118"/>
      <c r="G53" s="81"/>
      <c r="H53" s="81"/>
      <c r="I53" s="81"/>
      <c r="J53" s="81"/>
    </row>
    <row r="54" spans="1:10" x14ac:dyDescent="0.25">
      <c r="A54" s="121"/>
      <c r="B54" s="129"/>
      <c r="C54" s="129"/>
      <c r="D54" s="118"/>
      <c r="E54" s="118"/>
      <c r="F54" s="118"/>
      <c r="G54" s="81"/>
      <c r="H54" s="81"/>
      <c r="I54" s="81"/>
      <c r="J54" s="81"/>
    </row>
    <row r="55" spans="1:10" x14ac:dyDescent="0.25">
      <c r="A55" s="121"/>
      <c r="B55" s="129"/>
      <c r="C55" s="129"/>
      <c r="D55" s="118"/>
      <c r="E55" s="118"/>
      <c r="F55" s="118"/>
      <c r="G55" s="81"/>
      <c r="H55" s="81"/>
      <c r="I55" s="81"/>
      <c r="J55" s="81"/>
    </row>
    <row r="56" spans="1:10" x14ac:dyDescent="0.25">
      <c r="A56" s="121"/>
      <c r="B56" s="129"/>
      <c r="C56" s="129"/>
      <c r="D56" s="118"/>
      <c r="E56" s="118"/>
      <c r="F56" s="118"/>
      <c r="G56" s="81"/>
      <c r="H56" s="81"/>
      <c r="I56" s="81"/>
      <c r="J56" s="81"/>
    </row>
    <row r="57" spans="1:10" x14ac:dyDescent="0.25">
      <c r="A57" s="121"/>
      <c r="B57" s="129"/>
      <c r="C57" s="129"/>
      <c r="D57" s="118"/>
      <c r="E57" s="118"/>
      <c r="F57" s="118"/>
      <c r="G57" s="81"/>
      <c r="H57" s="81"/>
      <c r="I57" s="81"/>
      <c r="J57" s="81"/>
    </row>
    <row r="58" spans="1:10" x14ac:dyDescent="0.25">
      <c r="A58" s="121"/>
      <c r="B58" s="129"/>
      <c r="C58" s="129"/>
      <c r="D58" s="118"/>
      <c r="E58" s="118"/>
      <c r="F58" s="118"/>
      <c r="G58" s="81"/>
      <c r="H58" s="81"/>
      <c r="I58" s="81"/>
      <c r="J58" s="81"/>
    </row>
    <row r="59" spans="1:10" x14ac:dyDescent="0.25">
      <c r="A59" s="121"/>
      <c r="B59" s="129"/>
      <c r="C59" s="129"/>
      <c r="D59" s="118"/>
      <c r="E59" s="118"/>
      <c r="F59" s="118"/>
      <c r="G59" s="81"/>
      <c r="H59" s="81"/>
      <c r="I59" s="81"/>
      <c r="J59" s="81"/>
    </row>
    <row r="60" spans="1:10" x14ac:dyDescent="0.25">
      <c r="A60" s="121"/>
      <c r="B60" s="129"/>
      <c r="C60" s="129"/>
      <c r="D60" s="118"/>
      <c r="E60" s="118"/>
      <c r="F60" s="118"/>
      <c r="G60" s="81"/>
      <c r="H60" s="81"/>
      <c r="I60" s="81"/>
      <c r="J60" s="81"/>
    </row>
    <row r="61" spans="1:10" x14ac:dyDescent="0.25">
      <c r="A61" s="121"/>
      <c r="B61" s="129"/>
      <c r="C61" s="129"/>
      <c r="D61" s="118"/>
      <c r="E61" s="118"/>
      <c r="F61" s="118"/>
      <c r="G61" s="81"/>
      <c r="H61" s="81"/>
      <c r="I61" s="81"/>
      <c r="J61" s="81"/>
    </row>
    <row r="62" spans="1:10" x14ac:dyDescent="0.25">
      <c r="A62" s="121"/>
      <c r="B62" s="129"/>
      <c r="C62" s="129"/>
      <c r="D62" s="118"/>
      <c r="E62" s="118"/>
      <c r="F62" s="118"/>
      <c r="G62" s="81"/>
      <c r="H62" s="81"/>
      <c r="I62" s="81"/>
      <c r="J62" s="81"/>
    </row>
    <row r="63" spans="1:10" x14ac:dyDescent="0.25">
      <c r="A63" s="121"/>
      <c r="B63" s="129"/>
      <c r="C63" s="129"/>
      <c r="D63" s="118"/>
      <c r="E63" s="118"/>
      <c r="F63" s="118"/>
      <c r="G63" s="81"/>
      <c r="H63" s="81"/>
      <c r="I63" s="81"/>
      <c r="J63" s="81"/>
    </row>
    <row r="64" spans="1:10" x14ac:dyDescent="0.25">
      <c r="A64" s="131"/>
      <c r="B64" s="132"/>
      <c r="C64" s="132"/>
      <c r="D64" s="81"/>
      <c r="E64" s="81"/>
      <c r="F64" s="81"/>
      <c r="G64" s="81"/>
      <c r="H64" s="81"/>
      <c r="I64" s="81"/>
      <c r="J64" s="81"/>
    </row>
    <row r="65" spans="1:10" x14ac:dyDescent="0.25">
      <c r="A65" s="131"/>
      <c r="B65" s="132"/>
      <c r="C65" s="132"/>
      <c r="D65" s="81"/>
      <c r="E65" s="81"/>
      <c r="F65" s="81"/>
      <c r="G65" s="81"/>
      <c r="H65" s="81"/>
      <c r="I65" s="81"/>
      <c r="J65" s="81"/>
    </row>
    <row r="66" spans="1:10" x14ac:dyDescent="0.25">
      <c r="A66" s="131"/>
      <c r="B66" s="132"/>
      <c r="C66" s="132"/>
      <c r="D66" s="81"/>
      <c r="E66" s="81"/>
      <c r="F66" s="81"/>
      <c r="G66" s="81"/>
      <c r="H66" s="81"/>
      <c r="I66" s="81"/>
      <c r="J66" s="81"/>
    </row>
    <row r="67" spans="1:10" x14ac:dyDescent="0.25">
      <c r="A67" s="131"/>
      <c r="B67" s="132"/>
      <c r="C67" s="132"/>
      <c r="D67" s="81"/>
      <c r="E67" s="81"/>
      <c r="F67" s="81"/>
      <c r="G67" s="81"/>
      <c r="H67" s="81"/>
      <c r="I67" s="81"/>
      <c r="J67" s="81"/>
    </row>
    <row r="68" spans="1:10" x14ac:dyDescent="0.25">
      <c r="A68" s="131"/>
      <c r="B68" s="132"/>
      <c r="C68" s="132"/>
      <c r="D68" s="81"/>
      <c r="E68" s="81"/>
      <c r="F68" s="81"/>
      <c r="G68" s="81"/>
      <c r="H68" s="81"/>
      <c r="I68" s="81"/>
      <c r="J68" s="81"/>
    </row>
    <row r="69" spans="1:10" x14ac:dyDescent="0.25">
      <c r="A69" s="131"/>
      <c r="B69" s="132"/>
      <c r="C69" s="132"/>
      <c r="D69" s="81"/>
      <c r="E69" s="81"/>
      <c r="F69" s="81"/>
      <c r="G69" s="81"/>
      <c r="H69" s="81"/>
      <c r="I69" s="81"/>
      <c r="J69" s="81"/>
    </row>
    <row r="70" spans="1:10" x14ac:dyDescent="0.25">
      <c r="A70" s="131"/>
      <c r="B70" s="132"/>
      <c r="C70" s="132"/>
      <c r="D70" s="81"/>
      <c r="E70" s="81"/>
      <c r="F70" s="81"/>
      <c r="G70" s="81"/>
      <c r="H70" s="81"/>
      <c r="I70" s="81"/>
      <c r="J70" s="81"/>
    </row>
    <row r="71" spans="1:10" x14ac:dyDescent="0.25">
      <c r="A71" s="131"/>
      <c r="B71" s="132"/>
      <c r="C71" s="132"/>
      <c r="D71" s="81"/>
      <c r="E71" s="81"/>
      <c r="F71" s="81"/>
      <c r="G71" s="81"/>
      <c r="H71" s="81"/>
      <c r="I71" s="81"/>
      <c r="J71" s="81"/>
    </row>
    <row r="72" spans="1:10" x14ac:dyDescent="0.25">
      <c r="A72" s="131"/>
      <c r="B72" s="132"/>
      <c r="C72" s="132"/>
      <c r="D72" s="81"/>
      <c r="E72" s="81"/>
      <c r="F72" s="81"/>
      <c r="G72" s="81"/>
      <c r="H72" s="81"/>
      <c r="I72" s="81"/>
      <c r="J72" s="81"/>
    </row>
    <row r="73" spans="1:10" hidden="1" x14ac:dyDescent="0.25">
      <c r="A73" s="81" t="s">
        <v>43</v>
      </c>
      <c r="B73" s="81"/>
      <c r="C73" s="81" t="s">
        <v>44</v>
      </c>
      <c r="D73" s="81"/>
      <c r="E73" s="81"/>
      <c r="F73" s="81"/>
      <c r="G73" s="81"/>
      <c r="H73" s="81"/>
      <c r="I73" s="81"/>
      <c r="J73" s="81"/>
    </row>
    <row r="74" spans="1:10" hidden="1" x14ac:dyDescent="0.25">
      <c r="B74" s="81"/>
      <c r="C74" s="81" t="s">
        <v>46</v>
      </c>
      <c r="D74" s="81"/>
      <c r="E74" s="81"/>
      <c r="F74" s="81"/>
      <c r="G74" s="81"/>
      <c r="H74" s="81"/>
      <c r="I74" s="81"/>
      <c r="J74" s="81"/>
    </row>
    <row r="75" spans="1:10" hidden="1" x14ac:dyDescent="0.25">
      <c r="A75" s="81" t="s">
        <v>47</v>
      </c>
      <c r="B75" s="81"/>
      <c r="C75" s="81"/>
      <c r="D75" s="81"/>
      <c r="E75" s="81"/>
      <c r="F75" s="81"/>
      <c r="G75" s="81"/>
      <c r="H75" s="81"/>
      <c r="I75" s="81"/>
      <c r="J75" s="81"/>
    </row>
    <row r="76" spans="1:10" x14ac:dyDescent="0.25">
      <c r="A76" s="81"/>
      <c r="B76" s="81"/>
      <c r="C76" s="81"/>
      <c r="D76" s="81"/>
      <c r="E76" s="81"/>
      <c r="F76" s="81"/>
      <c r="G76" s="81"/>
      <c r="H76" s="81"/>
      <c r="I76" s="81"/>
      <c r="J76" s="81"/>
    </row>
  </sheetData>
  <sheetProtection algorithmName="SHA-512" hashValue="Zt61/gHCa9OnBYAEi/OMOYKfi1DSUjiH1CmbmvRjkkxlEqxP6dRKDO7t/xxB1ewplb6KhXkpoIiXrMcl21XLUw==" saltValue="V3gdfuBVLdZ0Yc64Wq0OtA==" spinCount="100000" sheet="1" selectLockedCells="1"/>
  <mergeCells count="11">
    <mergeCell ref="B8:C8"/>
    <mergeCell ref="F10:H10"/>
    <mergeCell ref="A14:G14"/>
    <mergeCell ref="B29:C29"/>
    <mergeCell ref="B28:E28"/>
    <mergeCell ref="A4:I4"/>
    <mergeCell ref="A5:C5"/>
    <mergeCell ref="A6:C7"/>
    <mergeCell ref="D6:D7"/>
    <mergeCell ref="H6:H7"/>
    <mergeCell ref="I6:I7"/>
  </mergeCells>
  <dataValidations count="1">
    <dataValidation allowBlank="1" showInputMessage="1" showErrorMessage="1" promptTitle="FinanTax Consulting:" prompt="Please insert Taxable Income here" sqref="A6" xr:uid="{21128C33-71E5-464E-81B4-4A278511AE33}"/>
  </dataValidations>
  <hyperlinks>
    <hyperlink ref="A17" r:id="rId1" xr:uid="{243B7A1D-608F-4F31-A778-99F0D4AE07B2}"/>
    <hyperlink ref="A18" r:id="rId2" xr:uid="{6D2BB9B9-166F-402B-87F0-507F83DA27DA}"/>
  </hyperlinks>
  <pageMargins left="0.7" right="0.7" top="0.75" bottom="0.75" header="0.3" footer="0.3"/>
  <pageSetup scale="96"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L40"/>
  <sheetViews>
    <sheetView zoomScale="90" zoomScaleNormal="90" workbookViewId="0">
      <selection activeCell="A7" sqref="A7:C7"/>
    </sheetView>
  </sheetViews>
  <sheetFormatPr defaultRowHeight="15" x14ac:dyDescent="0.25"/>
  <cols>
    <col min="1" max="1" width="21.7109375" customWidth="1"/>
    <col min="2" max="2" width="16.7109375" bestFit="1" customWidth="1"/>
    <col min="3" max="3" width="11.5703125" customWidth="1"/>
    <col min="4" max="4" width="14.5703125" customWidth="1"/>
    <col min="5" max="5" width="15.28515625" customWidth="1"/>
    <col min="6" max="7" width="14.85546875" customWidth="1"/>
    <col min="8" max="8" width="12.42578125" customWidth="1"/>
    <col min="9" max="9" width="20.42578125" customWidth="1"/>
    <col min="10" max="10" width="9.28515625" customWidth="1"/>
    <col min="11" max="11" width="10.28515625" customWidth="1"/>
    <col min="12" max="12" width="9.28515625" customWidth="1"/>
  </cols>
  <sheetData>
    <row r="1" spans="1:12" ht="15.75" x14ac:dyDescent="0.25">
      <c r="A1" s="194" t="s">
        <v>48</v>
      </c>
      <c r="B1" s="195"/>
      <c r="C1" s="195"/>
      <c r="D1" s="195"/>
      <c r="E1" s="195"/>
      <c r="F1" s="195"/>
      <c r="G1" s="195"/>
      <c r="H1" s="195"/>
      <c r="I1" s="196"/>
    </row>
    <row r="2" spans="1:12" ht="15.75" x14ac:dyDescent="0.25">
      <c r="A2" s="197" t="s">
        <v>49</v>
      </c>
      <c r="B2" s="198"/>
      <c r="C2" s="198"/>
      <c r="D2" s="198"/>
      <c r="E2" s="198"/>
      <c r="F2" s="198"/>
      <c r="G2" s="198"/>
      <c r="H2" s="198"/>
      <c r="I2" s="199"/>
    </row>
    <row r="3" spans="1:12" ht="15.75" x14ac:dyDescent="0.25">
      <c r="A3" s="200" t="s">
        <v>189</v>
      </c>
      <c r="B3" s="201"/>
      <c r="C3" s="201"/>
      <c r="D3" s="201"/>
      <c r="E3" s="201"/>
      <c r="F3" s="201"/>
      <c r="G3" s="201"/>
      <c r="H3" s="201"/>
      <c r="I3" s="202"/>
    </row>
    <row r="4" spans="1:12" ht="15.75" thickBot="1" x14ac:dyDescent="0.3">
      <c r="A4" s="288"/>
      <c r="B4" s="288"/>
      <c r="C4" s="288"/>
      <c r="D4" s="288"/>
      <c r="E4" s="288"/>
      <c r="F4" s="288"/>
      <c r="G4" s="288"/>
      <c r="H4" s="288"/>
      <c r="I4" s="288"/>
    </row>
    <row r="5" spans="1:12" ht="36" x14ac:dyDescent="0.25">
      <c r="A5" s="212" t="s">
        <v>190</v>
      </c>
      <c r="B5" s="294" t="s">
        <v>50</v>
      </c>
      <c r="C5" s="295"/>
      <c r="D5" s="68" t="s">
        <v>32</v>
      </c>
      <c r="E5" s="68" t="s">
        <v>33</v>
      </c>
      <c r="F5" s="68" t="s">
        <v>34</v>
      </c>
      <c r="G5" s="68" t="s">
        <v>35</v>
      </c>
      <c r="H5" s="68" t="s">
        <v>36</v>
      </c>
      <c r="I5" s="69" t="s">
        <v>37</v>
      </c>
      <c r="J5" s="50"/>
      <c r="K5" s="51"/>
      <c r="L5" s="52"/>
    </row>
    <row r="6" spans="1:12" ht="18.75" x14ac:dyDescent="0.3">
      <c r="A6" s="289" t="s">
        <v>54</v>
      </c>
      <c r="B6" s="290"/>
      <c r="C6" s="291"/>
      <c r="D6" s="66" t="s">
        <v>38</v>
      </c>
      <c r="E6" s="63"/>
      <c r="F6" s="63"/>
      <c r="G6" s="63"/>
      <c r="H6" s="66" t="s">
        <v>39</v>
      </c>
      <c r="I6" s="67" t="s">
        <v>40</v>
      </c>
      <c r="K6" s="52"/>
      <c r="L6" s="53"/>
    </row>
    <row r="7" spans="1:12" ht="27.75" customHeight="1" x14ac:dyDescent="0.3">
      <c r="A7" s="292">
        <v>3346303</v>
      </c>
      <c r="B7" s="293"/>
      <c r="C7" s="293"/>
      <c r="D7" s="70">
        <f>IF(B5=B34,VLOOKUP(A7,$B$27:$F$30,4),0)</f>
        <v>155000</v>
      </c>
      <c r="E7" s="70">
        <f>IF(B5=B34,IF(A7&gt;$B$30,$C$29,IF(ISNA(VLOOKUP(A7,$C$27:$C$30,1)),0,VLOOKUP(A7,$C$27:$C$30,1))),0)</f>
        <v>2000000.1</v>
      </c>
      <c r="F7" s="70">
        <f>IF(B5=B34,IF(E7&gt;0,A7-E7,0),0)</f>
        <v>1346302.9</v>
      </c>
      <c r="G7" s="71">
        <f>IF(B5=B34,IF(A7&gt;E7,VLOOKUP(A7,$B$27:$F$30,5),0),0)</f>
        <v>0.25</v>
      </c>
      <c r="H7" s="70">
        <f>IF(B5=B34,F7*G7,0)</f>
        <v>336575.72499999998</v>
      </c>
      <c r="I7" s="72">
        <f>IF(B5=B34,D7+H7,0)</f>
        <v>491575.72499999998</v>
      </c>
    </row>
    <row r="8" spans="1:12" s="184" customFormat="1" ht="18.75" x14ac:dyDescent="0.3">
      <c r="A8" s="181"/>
      <c r="B8" s="182"/>
      <c r="C8" s="182"/>
      <c r="D8" s="183"/>
      <c r="E8" s="183"/>
      <c r="F8" s="287" t="s">
        <v>53</v>
      </c>
      <c r="G8" s="287"/>
      <c r="H8" s="287"/>
      <c r="I8" s="211">
        <f>I7</f>
        <v>491575.72499999998</v>
      </c>
    </row>
    <row r="9" spans="1:12" s="184" customFormat="1" ht="18.75" x14ac:dyDescent="0.3">
      <c r="A9" s="181"/>
      <c r="B9" s="182"/>
      <c r="C9" s="182"/>
      <c r="D9" s="183"/>
      <c r="E9" s="183"/>
      <c r="F9" s="287" t="s">
        <v>145</v>
      </c>
      <c r="G9" s="287"/>
      <c r="H9" s="287"/>
      <c r="I9" s="211" t="str">
        <f>IF(B5=B35,A7*C35,"N/A")</f>
        <v>N/A</v>
      </c>
    </row>
    <row r="10" spans="1:12" s="184" customFormat="1" ht="19.5" thickBot="1" x14ac:dyDescent="0.35">
      <c r="A10" s="185"/>
      <c r="B10" s="186"/>
      <c r="C10" s="186"/>
      <c r="D10" s="187"/>
      <c r="E10" s="187"/>
      <c r="F10" s="286" t="s">
        <v>146</v>
      </c>
      <c r="G10" s="286"/>
      <c r="H10" s="286"/>
      <c r="I10" s="203">
        <f>IF(B5=B34,I8/12,I9/12)</f>
        <v>40964.643749999996</v>
      </c>
    </row>
    <row r="11" spans="1:12" x14ac:dyDescent="0.25">
      <c r="A11" s="54"/>
      <c r="D11" s="55"/>
      <c r="E11" s="55"/>
      <c r="F11" s="55"/>
      <c r="G11" s="55"/>
      <c r="H11" s="55"/>
      <c r="I11" s="56"/>
    </row>
    <row r="12" spans="1:12" ht="14.25" customHeight="1" x14ac:dyDescent="0.3">
      <c r="A12" s="49" t="s">
        <v>7</v>
      </c>
      <c r="B12" s="46"/>
      <c r="C12" s="46"/>
      <c r="D12" s="46"/>
      <c r="E12" s="46"/>
      <c r="F12" s="46"/>
      <c r="G12" s="47"/>
      <c r="H12" s="57"/>
      <c r="I12" s="56"/>
      <c r="K12" s="52"/>
    </row>
    <row r="13" spans="1:12" ht="14.25" customHeight="1" x14ac:dyDescent="0.3">
      <c r="A13" s="45" t="s">
        <v>17</v>
      </c>
      <c r="B13" s="1"/>
      <c r="C13" s="1"/>
      <c r="D13" s="1"/>
      <c r="E13" s="1"/>
      <c r="F13" s="1"/>
      <c r="G13" s="36"/>
      <c r="H13" s="57"/>
      <c r="I13" s="56"/>
      <c r="K13" s="52"/>
    </row>
    <row r="14" spans="1:12" ht="14.25" customHeight="1" x14ac:dyDescent="0.3">
      <c r="A14" s="254" t="s">
        <v>18</v>
      </c>
      <c r="B14" s="255"/>
      <c r="C14" s="255"/>
      <c r="D14" s="255"/>
      <c r="E14" s="255"/>
      <c r="F14" s="255"/>
      <c r="G14" s="256"/>
      <c r="H14" s="57"/>
      <c r="I14" s="56"/>
      <c r="K14" s="52"/>
    </row>
    <row r="15" spans="1:12" ht="14.25" customHeight="1" x14ac:dyDescent="0.3">
      <c r="A15" s="44" t="s">
        <v>31</v>
      </c>
      <c r="B15" s="1"/>
      <c r="C15" s="1"/>
      <c r="D15" s="1"/>
      <c r="E15" s="1"/>
      <c r="F15" s="1"/>
      <c r="G15" s="36"/>
      <c r="H15" s="57"/>
      <c r="I15" s="56"/>
      <c r="J15" s="58"/>
    </row>
    <row r="16" spans="1:12" ht="14.25" customHeight="1" x14ac:dyDescent="0.3">
      <c r="A16" s="44" t="s">
        <v>19</v>
      </c>
      <c r="B16" s="1"/>
      <c r="C16" s="1"/>
      <c r="D16" s="1"/>
      <c r="E16" s="1"/>
      <c r="F16" s="1"/>
      <c r="G16" s="36"/>
      <c r="H16" s="57"/>
      <c r="I16" s="56"/>
    </row>
    <row r="17" spans="1:9" ht="14.25" customHeight="1" x14ac:dyDescent="0.3">
      <c r="A17" s="48" t="s">
        <v>8</v>
      </c>
      <c r="B17" s="1"/>
      <c r="C17" s="1"/>
      <c r="D17" s="1"/>
      <c r="E17" s="1"/>
      <c r="F17" s="1"/>
      <c r="G17" s="36"/>
      <c r="H17" s="57"/>
      <c r="I17" s="56"/>
    </row>
    <row r="18" spans="1:9" ht="14.25" customHeight="1" x14ac:dyDescent="0.3">
      <c r="A18" s="204" t="s">
        <v>186</v>
      </c>
      <c r="B18" s="1"/>
      <c r="C18" s="1"/>
      <c r="D18" s="1"/>
      <c r="E18" s="1"/>
      <c r="F18" s="1"/>
      <c r="G18" s="36"/>
      <c r="H18" s="57"/>
      <c r="I18" s="56"/>
    </row>
    <row r="19" spans="1:9" ht="14.25" customHeight="1" x14ac:dyDescent="0.25">
      <c r="A19" s="44" t="s">
        <v>30</v>
      </c>
      <c r="B19" s="1"/>
      <c r="C19" s="1"/>
      <c r="D19" s="1"/>
      <c r="E19" s="1"/>
      <c r="F19" s="1"/>
      <c r="G19" s="36"/>
    </row>
    <row r="20" spans="1:9" x14ac:dyDescent="0.25">
      <c r="A20" s="44"/>
      <c r="B20" s="1"/>
      <c r="C20" s="1"/>
      <c r="D20" s="1"/>
      <c r="E20" s="1"/>
      <c r="F20" s="1"/>
      <c r="G20" s="36"/>
    </row>
    <row r="21" spans="1:9" x14ac:dyDescent="0.25">
      <c r="A21" s="44"/>
      <c r="B21" s="1"/>
      <c r="C21" s="1"/>
      <c r="D21" s="1"/>
      <c r="E21" s="1"/>
      <c r="F21" s="1"/>
      <c r="G21" s="36"/>
    </row>
    <row r="22" spans="1:9" x14ac:dyDescent="0.25">
      <c r="A22" s="44"/>
      <c r="B22" s="1"/>
      <c r="D22" s="1"/>
      <c r="E22" s="1"/>
      <c r="F22" s="1"/>
      <c r="G22" s="36"/>
    </row>
    <row r="23" spans="1:9" x14ac:dyDescent="0.25">
      <c r="A23" s="44"/>
      <c r="B23" s="1"/>
      <c r="C23" s="1"/>
      <c r="D23" s="1"/>
      <c r="E23" s="1"/>
      <c r="F23" s="1"/>
      <c r="G23" s="36"/>
    </row>
    <row r="24" spans="1:9" ht="8.25" customHeight="1" x14ac:dyDescent="0.25">
      <c r="A24" s="41"/>
      <c r="B24" s="12"/>
      <c r="C24" s="12"/>
      <c r="D24" s="12"/>
      <c r="E24" s="12"/>
      <c r="F24" s="12"/>
      <c r="G24" s="42"/>
    </row>
    <row r="25" spans="1:9" ht="15.75" thickBot="1" x14ac:dyDescent="0.3">
      <c r="A25" s="59"/>
    </row>
    <row r="26" spans="1:9" ht="25.5" customHeight="1" thickBot="1" x14ac:dyDescent="0.3">
      <c r="A26" s="144" t="s">
        <v>3</v>
      </c>
      <c r="B26" s="285" t="s">
        <v>41</v>
      </c>
      <c r="C26" s="285"/>
      <c r="D26" s="145" t="s">
        <v>42</v>
      </c>
      <c r="E26" s="145" t="s">
        <v>4</v>
      </c>
      <c r="F26" s="146" t="s">
        <v>5</v>
      </c>
      <c r="G26" s="21"/>
    </row>
    <row r="27" spans="1:9" ht="15.75" x14ac:dyDescent="0.3">
      <c r="A27" s="162">
        <v>1</v>
      </c>
      <c r="B27" s="163">
        <v>0</v>
      </c>
      <c r="C27" s="163">
        <v>300000</v>
      </c>
      <c r="D27" s="164">
        <v>0</v>
      </c>
      <c r="E27" s="165">
        <v>0</v>
      </c>
      <c r="F27" s="166">
        <v>0</v>
      </c>
      <c r="G27" s="136"/>
      <c r="H27" s="62"/>
    </row>
    <row r="28" spans="1:9" ht="15.75" x14ac:dyDescent="0.3">
      <c r="A28" s="137">
        <v>2</v>
      </c>
      <c r="B28" s="61">
        <f t="shared" ref="B28:B30" si="0">+C27+1-0.1</f>
        <v>300000.90000000002</v>
      </c>
      <c r="C28" s="61">
        <v>600000.1</v>
      </c>
      <c r="D28" s="134">
        <v>0</v>
      </c>
      <c r="E28" s="135">
        <v>0</v>
      </c>
      <c r="F28" s="138">
        <v>0.05</v>
      </c>
      <c r="G28" s="21"/>
    </row>
    <row r="29" spans="1:9" ht="15.75" x14ac:dyDescent="0.3">
      <c r="A29" s="137">
        <v>3</v>
      </c>
      <c r="B29" s="61">
        <f t="shared" si="0"/>
        <v>600001</v>
      </c>
      <c r="C29" s="61">
        <v>2000000.1</v>
      </c>
      <c r="D29" s="134">
        <v>0</v>
      </c>
      <c r="E29" s="135">
        <v>15000</v>
      </c>
      <c r="F29" s="138">
        <v>0.1</v>
      </c>
      <c r="G29" s="21"/>
    </row>
    <row r="30" spans="1:9" ht="15.75" x14ac:dyDescent="0.3">
      <c r="A30" s="137">
        <v>4</v>
      </c>
      <c r="B30" s="61">
        <f t="shared" si="0"/>
        <v>2000001</v>
      </c>
      <c r="C30" s="61">
        <v>0</v>
      </c>
      <c r="D30" s="134">
        <v>0</v>
      </c>
      <c r="E30" s="135">
        <v>155000</v>
      </c>
      <c r="F30" s="138">
        <v>0.25</v>
      </c>
      <c r="G30" s="21"/>
    </row>
    <row r="31" spans="1:9" ht="16.5" thickBot="1" x14ac:dyDescent="0.35">
      <c r="A31" s="139"/>
      <c r="B31" s="140"/>
      <c r="C31" s="140"/>
      <c r="D31" s="141"/>
      <c r="E31" s="142"/>
      <c r="F31" s="143"/>
      <c r="G31" s="21"/>
    </row>
    <row r="32" spans="1:9" ht="15.75" x14ac:dyDescent="0.3">
      <c r="A32" s="133"/>
      <c r="B32" s="61"/>
      <c r="C32" s="61"/>
      <c r="D32" s="134"/>
      <c r="E32" s="135"/>
      <c r="F32" s="134"/>
      <c r="G32" s="21"/>
    </row>
    <row r="33" spans="1:4" ht="15.75" x14ac:dyDescent="0.3">
      <c r="A33" s="60"/>
      <c r="B33" s="61"/>
      <c r="C33" s="61"/>
    </row>
    <row r="34" spans="1:4" ht="15.75" x14ac:dyDescent="0.3">
      <c r="A34" s="60"/>
      <c r="B34" s="61" t="s">
        <v>50</v>
      </c>
      <c r="C34" s="61" t="s">
        <v>52</v>
      </c>
    </row>
    <row r="35" spans="1:4" ht="15.75" x14ac:dyDescent="0.3">
      <c r="A35" s="60"/>
      <c r="B35" s="61" t="s">
        <v>51</v>
      </c>
      <c r="C35" s="64">
        <v>0.15</v>
      </c>
      <c r="D35" s="65"/>
    </row>
    <row r="36" spans="1:4" ht="15.75" x14ac:dyDescent="0.3">
      <c r="A36" s="60"/>
      <c r="B36" s="61"/>
      <c r="C36" s="168"/>
    </row>
    <row r="37" spans="1:4" ht="15.75" x14ac:dyDescent="0.3">
      <c r="A37" s="60"/>
      <c r="B37" s="61"/>
      <c r="C37" s="61"/>
    </row>
    <row r="38" spans="1:4" x14ac:dyDescent="0.25">
      <c r="A38" t="s">
        <v>43</v>
      </c>
      <c r="C38" t="s">
        <v>44</v>
      </c>
    </row>
    <row r="39" spans="1:4" x14ac:dyDescent="0.25">
      <c r="A39" t="s">
        <v>45</v>
      </c>
      <c r="C39" t="s">
        <v>46</v>
      </c>
    </row>
    <row r="40" spans="1:4" x14ac:dyDescent="0.25">
      <c r="A40" t="s">
        <v>47</v>
      </c>
    </row>
  </sheetData>
  <sheetProtection algorithmName="SHA-512" hashValue="cJEd6s7dcRLUe9ifWH/I8h4pkjXLqgx/P5Vm6P41jDJINWwChvHQTU8PLY7q1pGQDmFwwpJMoGXAiULeowwB4g==" saltValue="m1JNIq70kdONg41pWQtjmg==" spinCount="100000" sheet="1" selectLockedCells="1"/>
  <mergeCells count="9">
    <mergeCell ref="B26:C26"/>
    <mergeCell ref="A14:G14"/>
    <mergeCell ref="F10:H10"/>
    <mergeCell ref="F9:H9"/>
    <mergeCell ref="A4:I4"/>
    <mergeCell ref="A6:C6"/>
    <mergeCell ref="A7:C7"/>
    <mergeCell ref="B5:C5"/>
    <mergeCell ref="F8:H8"/>
  </mergeCells>
  <dataValidations xWindow="245" yWindow="529" count="2">
    <dataValidation type="list" allowBlank="1" showInputMessage="1" showErrorMessage="1" prompt="Select Payee Status" sqref="B5:C5" xr:uid="{14D6F26B-3893-45BC-9E15-E77CC78C73BC}">
      <formula1>$B$34:$B$35</formula1>
    </dataValidation>
    <dataValidation allowBlank="1" showInputMessage="1" showErrorMessage="1" prompt="Please Insert Annual Rent Amount here." sqref="A7:C7" xr:uid="{7BA52AE2-504A-4E12-A75F-EF3033B3F20C}"/>
  </dataValidations>
  <hyperlinks>
    <hyperlink ref="A17" r:id="rId1" xr:uid="{00000000-0004-0000-0100-000000000000}"/>
    <hyperlink ref="A18" r:id="rId2" xr:uid="{FAEDF5BC-9E55-45EA-9B1F-C20BA890AC48}"/>
  </hyperlinks>
  <printOptions horizontalCentered="1"/>
  <pageMargins left="0.7" right="0.7" top="0.75" bottom="0.75" header="0.3" footer="0.3"/>
  <pageSetup scale="85"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AC138"/>
  <sheetViews>
    <sheetView view="pageBreakPreview" zoomScaleNormal="100" zoomScaleSheetLayoutView="100" workbookViewId="0">
      <pane ySplit="5" topLeftCell="A53" activePane="bottomLeft" state="frozen"/>
      <selection activeCell="D14" sqref="D14"/>
      <selection pane="bottomLeft" activeCell="E139" sqref="E139"/>
    </sheetView>
  </sheetViews>
  <sheetFormatPr defaultRowHeight="15" x14ac:dyDescent="0.25"/>
  <cols>
    <col min="1" max="1" width="9.140625" style="148"/>
    <col min="2" max="2" width="11.7109375" style="218" customWidth="1"/>
    <col min="3" max="3" width="20" style="193" customWidth="1"/>
    <col min="4" max="4" width="83.85546875" style="177" customWidth="1"/>
    <col min="5" max="5" width="16.42578125" style="191" bestFit="1" customWidth="1"/>
    <col min="6" max="6" width="17.28515625" style="191" customWidth="1"/>
    <col min="7" max="7" width="21.140625" style="169" customWidth="1"/>
    <col min="8" max="29" width="9.140625" style="148"/>
  </cols>
  <sheetData>
    <row r="1" spans="1:29" ht="27" customHeight="1" x14ac:dyDescent="0.25">
      <c r="B1" s="320" t="s">
        <v>188</v>
      </c>
      <c r="C1" s="320"/>
      <c r="D1" s="320"/>
      <c r="E1" s="320"/>
      <c r="F1" s="320"/>
    </row>
    <row r="2" spans="1:29" ht="21.75" customHeight="1" x14ac:dyDescent="0.25">
      <c r="B2" s="321" t="s">
        <v>191</v>
      </c>
      <c r="C2" s="321"/>
      <c r="D2" s="321"/>
      <c r="E2" s="321"/>
      <c r="F2" s="321"/>
      <c r="G2" s="221"/>
    </row>
    <row r="3" spans="1:29" ht="18" customHeight="1" x14ac:dyDescent="0.25">
      <c r="B3" s="225"/>
      <c r="C3" s="225"/>
      <c r="D3" s="225"/>
      <c r="E3" s="225"/>
      <c r="F3" s="225"/>
      <c r="G3" s="221"/>
    </row>
    <row r="4" spans="1:29" s="148" customFormat="1" ht="15.75" x14ac:dyDescent="0.25">
      <c r="B4" s="323" t="s">
        <v>8</v>
      </c>
      <c r="C4" s="324"/>
      <c r="D4" s="324"/>
      <c r="E4" s="324"/>
      <c r="F4" s="324"/>
      <c r="G4" s="324"/>
    </row>
    <row r="5" spans="1:29" s="228" customFormat="1" ht="26.25" customHeight="1" x14ac:dyDescent="0.25">
      <c r="A5" s="226"/>
      <c r="B5" s="229" t="s">
        <v>56</v>
      </c>
      <c r="C5" s="229" t="s">
        <v>88</v>
      </c>
      <c r="D5" s="230" t="s">
        <v>57</v>
      </c>
      <c r="E5" s="322" t="s">
        <v>58</v>
      </c>
      <c r="F5" s="322"/>
      <c r="G5" s="231" t="s">
        <v>187</v>
      </c>
      <c r="H5" s="227"/>
      <c r="I5" s="226"/>
      <c r="J5" s="226"/>
      <c r="K5" s="226"/>
      <c r="L5" s="226"/>
      <c r="M5" s="226"/>
      <c r="N5" s="226"/>
      <c r="O5" s="226"/>
      <c r="P5" s="226"/>
      <c r="Q5" s="226"/>
      <c r="R5" s="226"/>
      <c r="S5" s="226"/>
      <c r="T5" s="226"/>
      <c r="U5" s="226"/>
      <c r="V5" s="226"/>
      <c r="W5" s="226"/>
      <c r="X5" s="226"/>
      <c r="Y5" s="226"/>
      <c r="Z5" s="226"/>
      <c r="AA5" s="226"/>
      <c r="AB5" s="226"/>
      <c r="AC5" s="226"/>
    </row>
    <row r="6" spans="1:29" ht="20.100000000000001" customHeight="1" x14ac:dyDescent="0.25">
      <c r="B6" s="296" t="s">
        <v>214</v>
      </c>
      <c r="C6" s="296"/>
      <c r="D6" s="296"/>
      <c r="E6" s="297"/>
      <c r="F6" s="297"/>
      <c r="G6" s="232"/>
    </row>
    <row r="7" spans="1:29" ht="63.75" x14ac:dyDescent="0.25">
      <c r="B7" s="310">
        <v>113</v>
      </c>
      <c r="C7" s="310"/>
      <c r="D7" s="170" t="s">
        <v>216</v>
      </c>
      <c r="E7" s="311">
        <v>7.4999999999999997E-3</v>
      </c>
      <c r="F7" s="311"/>
      <c r="G7" s="298"/>
    </row>
    <row r="8" spans="1:29" ht="39.75" customHeight="1" x14ac:dyDescent="0.25">
      <c r="B8" s="310"/>
      <c r="C8" s="310"/>
      <c r="D8" s="170" t="s">
        <v>217</v>
      </c>
      <c r="E8" s="309">
        <v>5.0000000000000001E-3</v>
      </c>
      <c r="F8" s="309"/>
      <c r="G8" s="299"/>
    </row>
    <row r="9" spans="1:29" ht="140.25" x14ac:dyDescent="0.25">
      <c r="B9" s="310"/>
      <c r="C9" s="310"/>
      <c r="D9" s="170" t="s">
        <v>218</v>
      </c>
      <c r="E9" s="312">
        <v>2.5000000000000001E-3</v>
      </c>
      <c r="F9" s="312"/>
      <c r="G9" s="299"/>
    </row>
    <row r="10" spans="1:29" ht="20.100000000000001" customHeight="1" x14ac:dyDescent="0.25">
      <c r="B10" s="310"/>
      <c r="C10" s="310"/>
      <c r="D10" s="170" t="s">
        <v>215</v>
      </c>
      <c r="E10" s="309">
        <v>1.2500000000000001E-2</v>
      </c>
      <c r="F10" s="309"/>
      <c r="G10" s="300"/>
    </row>
    <row r="11" spans="1:29" ht="20.100000000000001" customHeight="1" x14ac:dyDescent="0.25">
      <c r="B11" s="296" t="s">
        <v>137</v>
      </c>
      <c r="C11" s="296"/>
      <c r="D11" s="296"/>
      <c r="E11" s="297"/>
      <c r="F11" s="297"/>
      <c r="G11" s="232"/>
    </row>
    <row r="12" spans="1:29" ht="20.100000000000001" customHeight="1" x14ac:dyDescent="0.25">
      <c r="B12" s="310" t="s">
        <v>148</v>
      </c>
      <c r="C12" s="310" t="s">
        <v>149</v>
      </c>
      <c r="D12" s="170" t="s">
        <v>138</v>
      </c>
      <c r="E12" s="311">
        <v>0.21</v>
      </c>
      <c r="F12" s="311"/>
      <c r="G12" s="298"/>
    </row>
    <row r="13" spans="1:29" ht="20.100000000000001" customHeight="1" x14ac:dyDescent="0.25">
      <c r="B13" s="310"/>
      <c r="C13" s="310"/>
      <c r="D13" s="170" t="s">
        <v>140</v>
      </c>
      <c r="E13" s="309">
        <v>0.28999999999999998</v>
      </c>
      <c r="F13" s="309"/>
      <c r="G13" s="299"/>
    </row>
    <row r="14" spans="1:29" ht="20.100000000000001" customHeight="1" x14ac:dyDescent="0.25">
      <c r="B14" s="310"/>
      <c r="C14" s="310"/>
      <c r="D14" s="172" t="s">
        <v>139</v>
      </c>
      <c r="E14" s="309"/>
      <c r="F14" s="309"/>
      <c r="G14" s="299"/>
    </row>
    <row r="15" spans="1:29" ht="20.100000000000001" customHeight="1" x14ac:dyDescent="0.25">
      <c r="B15" s="310"/>
      <c r="C15" s="310"/>
      <c r="D15" s="214" t="s">
        <v>195</v>
      </c>
      <c r="E15" s="313">
        <v>0.4</v>
      </c>
      <c r="F15" s="313"/>
      <c r="G15" s="299"/>
    </row>
    <row r="16" spans="1:29" ht="20.100000000000001" customHeight="1" x14ac:dyDescent="0.25">
      <c r="B16" s="310"/>
      <c r="C16" s="310"/>
      <c r="D16" s="214" t="s">
        <v>193</v>
      </c>
      <c r="E16" s="313">
        <v>0.375</v>
      </c>
      <c r="F16" s="313"/>
      <c r="G16" s="299"/>
    </row>
    <row r="17" spans="2:7" ht="20.100000000000001" customHeight="1" x14ac:dyDescent="0.25">
      <c r="B17" s="310"/>
      <c r="C17" s="310"/>
      <c r="D17" s="214" t="s">
        <v>194</v>
      </c>
      <c r="E17" s="313">
        <v>0.28999999999999998</v>
      </c>
      <c r="F17" s="313"/>
      <c r="G17" s="299"/>
    </row>
    <row r="18" spans="2:7" ht="20.100000000000001" customHeight="1" x14ac:dyDescent="0.25">
      <c r="B18" s="310"/>
      <c r="C18" s="310"/>
      <c r="D18" s="214" t="s">
        <v>196</v>
      </c>
      <c r="E18" s="313">
        <v>0.2</v>
      </c>
      <c r="F18" s="313"/>
      <c r="G18" s="299"/>
    </row>
    <row r="19" spans="2:7" ht="20.100000000000001" customHeight="1" x14ac:dyDescent="0.25">
      <c r="B19" s="310"/>
      <c r="C19" s="310"/>
      <c r="D19" s="170" t="s">
        <v>150</v>
      </c>
      <c r="E19" s="309">
        <v>0.04</v>
      </c>
      <c r="F19" s="309"/>
      <c r="G19" s="300"/>
    </row>
    <row r="20" spans="2:7" ht="20.100000000000001" customHeight="1" x14ac:dyDescent="0.25">
      <c r="B20" s="296" t="s">
        <v>199</v>
      </c>
      <c r="C20" s="296"/>
      <c r="D20" s="296"/>
      <c r="E20" s="297"/>
      <c r="F20" s="297"/>
      <c r="G20" s="232"/>
    </row>
    <row r="21" spans="2:7" ht="20.100000000000001" customHeight="1" x14ac:dyDescent="0.25">
      <c r="B21" s="308" t="s">
        <v>200</v>
      </c>
      <c r="C21" s="310"/>
      <c r="D21" s="215" t="s">
        <v>201</v>
      </c>
      <c r="E21" s="311"/>
      <c r="F21" s="311"/>
      <c r="G21" s="298" t="s">
        <v>258</v>
      </c>
    </row>
    <row r="22" spans="2:7" ht="20.100000000000001" customHeight="1" x14ac:dyDescent="0.25">
      <c r="B22" s="310"/>
      <c r="C22" s="310"/>
      <c r="D22" s="213" t="s">
        <v>202</v>
      </c>
      <c r="E22" s="309" t="s">
        <v>203</v>
      </c>
      <c r="F22" s="309"/>
      <c r="G22" s="299"/>
    </row>
    <row r="23" spans="2:7" ht="20.100000000000001" customHeight="1" x14ac:dyDescent="0.25">
      <c r="B23" s="310"/>
      <c r="C23" s="310"/>
      <c r="D23" s="213" t="s">
        <v>204</v>
      </c>
      <c r="E23" s="309" t="s">
        <v>205</v>
      </c>
      <c r="F23" s="309"/>
      <c r="G23" s="299"/>
    </row>
    <row r="24" spans="2:7" ht="20.100000000000001" customHeight="1" x14ac:dyDescent="0.25">
      <c r="B24" s="310"/>
      <c r="C24" s="310"/>
      <c r="D24" s="215" t="s">
        <v>206</v>
      </c>
      <c r="E24" s="309"/>
      <c r="F24" s="309"/>
      <c r="G24" s="299"/>
    </row>
    <row r="25" spans="2:7" ht="20.100000000000001" customHeight="1" x14ac:dyDescent="0.25">
      <c r="B25" s="310"/>
      <c r="C25" s="310"/>
      <c r="D25" s="213" t="s">
        <v>202</v>
      </c>
      <c r="E25" s="312" t="s">
        <v>207</v>
      </c>
      <c r="F25" s="312"/>
      <c r="G25" s="299"/>
    </row>
    <row r="26" spans="2:7" ht="20.100000000000001" customHeight="1" x14ac:dyDescent="0.25">
      <c r="B26" s="310"/>
      <c r="C26" s="310"/>
      <c r="D26" s="213" t="s">
        <v>204</v>
      </c>
      <c r="E26" s="312" t="s">
        <v>208</v>
      </c>
      <c r="F26" s="312"/>
      <c r="G26" s="300"/>
    </row>
    <row r="27" spans="2:7" ht="20.100000000000001" customHeight="1" x14ac:dyDescent="0.25">
      <c r="B27" s="296" t="s">
        <v>95</v>
      </c>
      <c r="C27" s="296"/>
      <c r="D27" s="296"/>
      <c r="E27" s="297" t="s">
        <v>151</v>
      </c>
      <c r="F27" s="297" t="s">
        <v>152</v>
      </c>
      <c r="G27" s="232"/>
    </row>
    <row r="28" spans="2:7" ht="25.5" x14ac:dyDescent="0.25">
      <c r="B28" s="216">
        <v>149</v>
      </c>
      <c r="C28" s="178"/>
      <c r="D28" s="170" t="s">
        <v>192</v>
      </c>
      <c r="E28" s="309"/>
      <c r="F28" s="309"/>
      <c r="G28" s="319" t="s">
        <v>110</v>
      </c>
    </row>
    <row r="29" spans="2:7" ht="28.5" customHeight="1" x14ac:dyDescent="0.25">
      <c r="B29" s="216"/>
      <c r="C29" s="216" t="s">
        <v>153</v>
      </c>
      <c r="D29" s="170" t="s">
        <v>92</v>
      </c>
      <c r="E29" s="309" t="s">
        <v>93</v>
      </c>
      <c r="F29" s="309"/>
      <c r="G29" s="319"/>
    </row>
    <row r="30" spans="2:7" ht="20.100000000000001" customHeight="1" x14ac:dyDescent="0.25">
      <c r="B30" s="296" t="s">
        <v>94</v>
      </c>
      <c r="C30" s="296"/>
      <c r="D30" s="296"/>
      <c r="E30" s="297" t="s">
        <v>151</v>
      </c>
      <c r="F30" s="297" t="s">
        <v>152</v>
      </c>
      <c r="G30" s="232"/>
    </row>
    <row r="31" spans="2:7" ht="55.5" customHeight="1" x14ac:dyDescent="0.25">
      <c r="B31" s="308">
        <v>150</v>
      </c>
      <c r="C31" s="317"/>
      <c r="D31" s="170" t="s">
        <v>209</v>
      </c>
      <c r="E31" s="208">
        <v>7.4999999999999997E-2</v>
      </c>
      <c r="F31" s="208">
        <v>0.15</v>
      </c>
      <c r="G31" s="325" t="s">
        <v>111</v>
      </c>
    </row>
    <row r="32" spans="2:7" ht="27.75" customHeight="1" x14ac:dyDescent="0.25">
      <c r="B32" s="308"/>
      <c r="C32" s="317"/>
      <c r="D32" s="170" t="s">
        <v>155</v>
      </c>
      <c r="E32" s="208">
        <v>0.25</v>
      </c>
      <c r="F32" s="208">
        <v>0.5</v>
      </c>
      <c r="G32" s="325"/>
    </row>
    <row r="33" spans="2:7" ht="29.25" customHeight="1" x14ac:dyDescent="0.25">
      <c r="B33" s="308"/>
      <c r="C33" s="317"/>
      <c r="D33" s="170" t="s">
        <v>197</v>
      </c>
      <c r="E33" s="208">
        <v>0.15</v>
      </c>
      <c r="F33" s="208">
        <v>0.3</v>
      </c>
      <c r="G33" s="325"/>
    </row>
    <row r="34" spans="2:7" ht="20.100000000000001" customHeight="1" x14ac:dyDescent="0.25">
      <c r="B34" s="308"/>
      <c r="C34" s="317"/>
      <c r="D34" s="170" t="s">
        <v>253</v>
      </c>
      <c r="E34" s="208">
        <v>0.15</v>
      </c>
      <c r="F34" s="208">
        <v>0.3</v>
      </c>
      <c r="G34" s="325"/>
    </row>
    <row r="35" spans="2:7" ht="20.100000000000001" customHeight="1" x14ac:dyDescent="0.25">
      <c r="B35" s="296" t="s">
        <v>157</v>
      </c>
      <c r="C35" s="296"/>
      <c r="D35" s="296"/>
      <c r="E35" s="297" t="s">
        <v>151</v>
      </c>
      <c r="F35" s="297" t="s">
        <v>152</v>
      </c>
      <c r="G35" s="232"/>
    </row>
    <row r="36" spans="2:7" ht="28.5" customHeight="1" x14ac:dyDescent="0.25">
      <c r="B36" s="304" t="s">
        <v>156</v>
      </c>
      <c r="C36" s="307" t="s">
        <v>252</v>
      </c>
      <c r="D36" s="170" t="s">
        <v>198</v>
      </c>
      <c r="E36" s="208"/>
      <c r="F36" s="208"/>
      <c r="G36" s="301" t="s">
        <v>110</v>
      </c>
    </row>
    <row r="37" spans="2:7" ht="20.100000000000001" customHeight="1" x14ac:dyDescent="0.25">
      <c r="B37" s="305"/>
      <c r="C37" s="307"/>
      <c r="D37" s="213" t="s">
        <v>158</v>
      </c>
      <c r="E37" s="208">
        <v>0.25</v>
      </c>
      <c r="F37" s="208">
        <v>0.5</v>
      </c>
      <c r="G37" s="302"/>
    </row>
    <row r="38" spans="2:7" ht="20.100000000000001" customHeight="1" x14ac:dyDescent="0.25">
      <c r="B38" s="305"/>
      <c r="C38" s="307"/>
      <c r="D38" s="213" t="s">
        <v>159</v>
      </c>
      <c r="E38" s="208">
        <v>0.125</v>
      </c>
      <c r="F38" s="208">
        <v>0.25</v>
      </c>
      <c r="G38" s="302"/>
    </row>
    <row r="39" spans="2:7" ht="20.100000000000001" customHeight="1" x14ac:dyDescent="0.25">
      <c r="B39" s="306"/>
      <c r="C39" s="307"/>
      <c r="D39" s="213" t="s">
        <v>160</v>
      </c>
      <c r="E39" s="208">
        <v>0.1</v>
      </c>
      <c r="F39" s="208">
        <v>0.2</v>
      </c>
      <c r="G39" s="303"/>
    </row>
    <row r="40" spans="2:7" ht="20.100000000000001" customHeight="1" x14ac:dyDescent="0.25">
      <c r="B40" s="296" t="s">
        <v>96</v>
      </c>
      <c r="C40" s="296"/>
      <c r="D40" s="296"/>
      <c r="E40" s="297" t="s">
        <v>151</v>
      </c>
      <c r="F40" s="297" t="s">
        <v>152</v>
      </c>
      <c r="G40" s="232"/>
    </row>
    <row r="41" spans="2:7" ht="42" customHeight="1" x14ac:dyDescent="0.25">
      <c r="B41" s="308" t="s">
        <v>210</v>
      </c>
      <c r="C41" s="317"/>
      <c r="D41" s="170" t="s">
        <v>147</v>
      </c>
      <c r="E41" s="208"/>
      <c r="F41" s="208"/>
      <c r="G41" s="325" t="s">
        <v>185</v>
      </c>
    </row>
    <row r="42" spans="2:7" ht="20.100000000000001" customHeight="1" x14ac:dyDescent="0.25">
      <c r="B42" s="308"/>
      <c r="C42" s="317"/>
      <c r="D42" s="213" t="s">
        <v>213</v>
      </c>
      <c r="E42" s="192">
        <v>0.15</v>
      </c>
      <c r="F42" s="192">
        <v>0.3</v>
      </c>
      <c r="G42" s="325"/>
    </row>
    <row r="43" spans="2:7" ht="27" customHeight="1" x14ac:dyDescent="0.25">
      <c r="B43" s="308"/>
      <c r="C43" s="317"/>
      <c r="D43" s="213" t="s">
        <v>211</v>
      </c>
      <c r="E43" s="192">
        <v>0.1</v>
      </c>
      <c r="F43" s="192">
        <v>0.2</v>
      </c>
      <c r="G43" s="325"/>
    </row>
    <row r="44" spans="2:7" ht="15.75" customHeight="1" x14ac:dyDescent="0.25">
      <c r="B44" s="308"/>
      <c r="C44" s="317"/>
      <c r="D44" s="326" t="s">
        <v>212</v>
      </c>
      <c r="E44" s="326"/>
      <c r="F44" s="326"/>
      <c r="G44" s="325"/>
    </row>
    <row r="45" spans="2:7" ht="20.100000000000001" customHeight="1" x14ac:dyDescent="0.25">
      <c r="B45" s="296" t="s">
        <v>97</v>
      </c>
      <c r="C45" s="296"/>
      <c r="D45" s="296"/>
      <c r="E45" s="297" t="s">
        <v>151</v>
      </c>
      <c r="F45" s="297" t="s">
        <v>152</v>
      </c>
      <c r="G45" s="232"/>
    </row>
    <row r="46" spans="2:7" ht="20.100000000000001" customHeight="1" x14ac:dyDescent="0.25">
      <c r="B46" s="308">
        <v>152</v>
      </c>
      <c r="C46" s="178" t="s">
        <v>75</v>
      </c>
      <c r="D46" s="170" t="s">
        <v>74</v>
      </c>
      <c r="E46" s="219">
        <v>0.15</v>
      </c>
      <c r="F46" s="192">
        <v>0.3</v>
      </c>
      <c r="G46" s="167" t="s">
        <v>161</v>
      </c>
    </row>
    <row r="47" spans="2:7" ht="55.5" customHeight="1" x14ac:dyDescent="0.25">
      <c r="B47" s="308"/>
      <c r="C47" s="178" t="s">
        <v>98</v>
      </c>
      <c r="D47" s="170" t="s">
        <v>219</v>
      </c>
      <c r="E47" s="309">
        <v>7.0000000000000007E-2</v>
      </c>
      <c r="F47" s="309"/>
      <c r="G47" s="167" t="s">
        <v>161</v>
      </c>
    </row>
    <row r="48" spans="2:7" ht="20.100000000000001" customHeight="1" x14ac:dyDescent="0.25">
      <c r="B48" s="308"/>
      <c r="C48" s="178" t="s">
        <v>99</v>
      </c>
      <c r="D48" s="170" t="s">
        <v>100</v>
      </c>
      <c r="E48" s="208">
        <v>0.05</v>
      </c>
      <c r="F48" s="208">
        <v>0.1</v>
      </c>
      <c r="G48" s="167" t="s">
        <v>161</v>
      </c>
    </row>
    <row r="49" spans="2:7" ht="20.100000000000001" customHeight="1" x14ac:dyDescent="0.25">
      <c r="B49" s="308"/>
      <c r="C49" s="178" t="s">
        <v>76</v>
      </c>
      <c r="D49" s="170" t="s">
        <v>162</v>
      </c>
      <c r="E49" s="309">
        <v>0.1</v>
      </c>
      <c r="F49" s="309"/>
      <c r="G49" s="167" t="s">
        <v>161</v>
      </c>
    </row>
    <row r="50" spans="2:7" ht="79.5" customHeight="1" x14ac:dyDescent="0.25">
      <c r="B50" s="308"/>
      <c r="C50" s="178" t="s">
        <v>101</v>
      </c>
      <c r="D50" s="170" t="s">
        <v>163</v>
      </c>
      <c r="E50" s="309">
        <v>0.1</v>
      </c>
      <c r="F50" s="309"/>
      <c r="G50" s="180" t="s">
        <v>164</v>
      </c>
    </row>
    <row r="51" spans="2:7" ht="20.100000000000001" customHeight="1" x14ac:dyDescent="0.25">
      <c r="B51" s="308"/>
      <c r="C51" s="178" t="s">
        <v>77</v>
      </c>
      <c r="D51" s="170" t="s">
        <v>78</v>
      </c>
      <c r="E51" s="309">
        <v>0.05</v>
      </c>
      <c r="F51" s="309"/>
      <c r="G51" s="167" t="s">
        <v>111</v>
      </c>
    </row>
    <row r="52" spans="2:7" ht="66" customHeight="1" x14ac:dyDescent="0.25">
      <c r="B52" s="308"/>
      <c r="C52" s="178" t="s">
        <v>101</v>
      </c>
      <c r="D52" s="170" t="s">
        <v>220</v>
      </c>
      <c r="E52" s="208">
        <v>0.1</v>
      </c>
      <c r="F52" s="208">
        <v>0.2</v>
      </c>
      <c r="G52" s="167" t="s">
        <v>110</v>
      </c>
    </row>
    <row r="53" spans="2:7" ht="20.100000000000001" customHeight="1" x14ac:dyDescent="0.25">
      <c r="B53" s="308"/>
      <c r="C53" s="178" t="s">
        <v>101</v>
      </c>
      <c r="D53" s="170" t="s">
        <v>102</v>
      </c>
      <c r="E53" s="208">
        <v>0.2</v>
      </c>
      <c r="F53" s="208">
        <v>0.4</v>
      </c>
      <c r="G53" s="167" t="s">
        <v>110</v>
      </c>
    </row>
    <row r="54" spans="2:7" ht="22.5" customHeight="1" x14ac:dyDescent="0.25">
      <c r="B54" s="308" t="s">
        <v>165</v>
      </c>
      <c r="C54" s="317" t="s">
        <v>107</v>
      </c>
      <c r="D54" s="170" t="s">
        <v>103</v>
      </c>
      <c r="E54" s="208">
        <v>0.04</v>
      </c>
      <c r="F54" s="208">
        <v>0.08</v>
      </c>
      <c r="G54" s="180" t="s">
        <v>167</v>
      </c>
    </row>
    <row r="55" spans="2:7" x14ac:dyDescent="0.25">
      <c r="B55" s="308"/>
      <c r="C55" s="317"/>
      <c r="D55" s="170" t="s">
        <v>104</v>
      </c>
      <c r="E55" s="208">
        <v>4.4999999999999998E-2</v>
      </c>
      <c r="F55" s="208">
        <v>0.09</v>
      </c>
      <c r="G55" s="180" t="s">
        <v>161</v>
      </c>
    </row>
    <row r="56" spans="2:7" x14ac:dyDescent="0.25">
      <c r="B56" s="308"/>
      <c r="C56" s="317" t="s">
        <v>108</v>
      </c>
      <c r="D56" s="170" t="s">
        <v>105</v>
      </c>
      <c r="E56" s="208">
        <v>0.08</v>
      </c>
      <c r="F56" s="208">
        <v>0.16</v>
      </c>
      <c r="G56" s="180" t="s">
        <v>161</v>
      </c>
    </row>
    <row r="57" spans="2:7" x14ac:dyDescent="0.25">
      <c r="B57" s="308"/>
      <c r="C57" s="317"/>
      <c r="D57" s="170" t="s">
        <v>106</v>
      </c>
      <c r="E57" s="309">
        <v>0.1</v>
      </c>
      <c r="F57" s="309"/>
      <c r="G57" s="180" t="s">
        <v>161</v>
      </c>
    </row>
    <row r="58" spans="2:7" x14ac:dyDescent="0.25">
      <c r="B58" s="308"/>
      <c r="C58" s="317"/>
      <c r="D58" s="170" t="s">
        <v>168</v>
      </c>
      <c r="E58" s="208">
        <v>0.03</v>
      </c>
      <c r="F58" s="208">
        <v>0.06</v>
      </c>
      <c r="G58" s="180" t="s">
        <v>161</v>
      </c>
    </row>
    <row r="59" spans="2:7" ht="81.75" customHeight="1" x14ac:dyDescent="0.25">
      <c r="B59" s="308"/>
      <c r="C59" s="308" t="s">
        <v>80</v>
      </c>
      <c r="D59" s="170" t="s">
        <v>169</v>
      </c>
      <c r="E59" s="208">
        <v>0.03</v>
      </c>
      <c r="F59" s="208">
        <v>0.06</v>
      </c>
      <c r="G59" s="180" t="s">
        <v>161</v>
      </c>
    </row>
    <row r="60" spans="2:7" ht="28.5" customHeight="1" x14ac:dyDescent="0.25">
      <c r="B60" s="308"/>
      <c r="C60" s="308"/>
      <c r="D60" s="170" t="s">
        <v>221</v>
      </c>
      <c r="E60" s="208">
        <v>0.1</v>
      </c>
      <c r="F60" s="208">
        <v>0.2</v>
      </c>
      <c r="G60" s="180" t="s">
        <v>161</v>
      </c>
    </row>
    <row r="61" spans="2:7" ht="27.75" customHeight="1" x14ac:dyDescent="0.25">
      <c r="B61" s="308"/>
      <c r="C61" s="308"/>
      <c r="D61" s="170" t="s">
        <v>222</v>
      </c>
      <c r="E61" s="208">
        <v>7.0000000000000007E-2</v>
      </c>
      <c r="F61" s="208">
        <v>0.14000000000000001</v>
      </c>
      <c r="G61" s="180" t="s">
        <v>161</v>
      </c>
    </row>
    <row r="62" spans="2:7" x14ac:dyDescent="0.25">
      <c r="B62" s="308"/>
      <c r="C62" s="308"/>
      <c r="D62" s="170" t="s">
        <v>223</v>
      </c>
      <c r="E62" s="208">
        <v>0.08</v>
      </c>
      <c r="F62" s="208">
        <v>0.16</v>
      </c>
      <c r="G62" s="180" t="s">
        <v>161</v>
      </c>
    </row>
    <row r="63" spans="2:7" x14ac:dyDescent="0.25">
      <c r="B63" s="308"/>
      <c r="C63" s="178" t="s">
        <v>79</v>
      </c>
      <c r="D63" s="170" t="s">
        <v>91</v>
      </c>
      <c r="E63" s="208">
        <v>0.2</v>
      </c>
      <c r="F63" s="208">
        <v>0.4</v>
      </c>
      <c r="G63" s="167" t="s">
        <v>111</v>
      </c>
    </row>
    <row r="64" spans="2:7" ht="20.100000000000001" customHeight="1" x14ac:dyDescent="0.25">
      <c r="B64" s="296" t="s">
        <v>170</v>
      </c>
      <c r="C64" s="296"/>
      <c r="D64" s="296"/>
      <c r="E64" s="297" t="s">
        <v>151</v>
      </c>
      <c r="F64" s="297" t="s">
        <v>176</v>
      </c>
      <c r="G64" s="232"/>
    </row>
    <row r="65" spans="2:7" ht="54" customHeight="1" x14ac:dyDescent="0.25">
      <c r="B65" s="308">
        <v>153</v>
      </c>
      <c r="C65" s="317" t="s">
        <v>59</v>
      </c>
      <c r="D65" s="170" t="s">
        <v>109</v>
      </c>
      <c r="E65" s="208">
        <v>1.4999999999999999E-2</v>
      </c>
      <c r="F65" s="208">
        <v>0.03</v>
      </c>
      <c r="G65" s="180" t="s">
        <v>174</v>
      </c>
    </row>
    <row r="66" spans="2:7" x14ac:dyDescent="0.25">
      <c r="B66" s="308"/>
      <c r="C66" s="317"/>
      <c r="D66" s="170" t="s">
        <v>224</v>
      </c>
      <c r="E66" s="208">
        <v>0.01</v>
      </c>
      <c r="F66" s="208">
        <v>0.02</v>
      </c>
      <c r="G66" s="180" t="s">
        <v>161</v>
      </c>
    </row>
    <row r="67" spans="2:7" ht="40.5" customHeight="1" x14ac:dyDescent="0.25">
      <c r="B67" s="308"/>
      <c r="C67" s="317"/>
      <c r="D67" s="170" t="s">
        <v>225</v>
      </c>
      <c r="E67" s="208">
        <v>2.5000000000000001E-3</v>
      </c>
      <c r="F67" s="220" t="s">
        <v>226</v>
      </c>
      <c r="G67" s="180" t="s">
        <v>161</v>
      </c>
    </row>
    <row r="68" spans="2:7" x14ac:dyDescent="0.25">
      <c r="B68" s="308"/>
      <c r="C68" s="317"/>
      <c r="D68" s="170" t="s">
        <v>173</v>
      </c>
      <c r="E68" s="208">
        <v>2.5000000000000001E-3</v>
      </c>
      <c r="F68" s="208">
        <v>5.0000000000000001E-3</v>
      </c>
      <c r="G68" s="180" t="s">
        <v>161</v>
      </c>
    </row>
    <row r="69" spans="2:7" ht="22.5" x14ac:dyDescent="0.25">
      <c r="B69" s="308"/>
      <c r="C69" s="317"/>
      <c r="D69" s="170" t="s">
        <v>171</v>
      </c>
      <c r="E69" s="208">
        <v>0.02</v>
      </c>
      <c r="F69" s="208">
        <v>0.04</v>
      </c>
      <c r="G69" s="180" t="s">
        <v>166</v>
      </c>
    </row>
    <row r="70" spans="2:7" x14ac:dyDescent="0.25">
      <c r="B70" s="308"/>
      <c r="C70" s="317"/>
      <c r="D70" s="170" t="s">
        <v>172</v>
      </c>
      <c r="E70" s="208">
        <v>2.5000000000000001E-2</v>
      </c>
      <c r="F70" s="208">
        <v>0.05</v>
      </c>
      <c r="G70" s="167" t="s">
        <v>161</v>
      </c>
    </row>
    <row r="71" spans="2:7" ht="25.5" x14ac:dyDescent="0.25">
      <c r="B71" s="308"/>
      <c r="C71" s="317"/>
      <c r="D71" s="170" t="s">
        <v>227</v>
      </c>
      <c r="E71" s="220" t="s">
        <v>228</v>
      </c>
      <c r="F71" s="220" t="s">
        <v>229</v>
      </c>
      <c r="G71" s="167" t="s">
        <v>161</v>
      </c>
    </row>
    <row r="72" spans="2:7" x14ac:dyDescent="0.25">
      <c r="B72" s="308"/>
      <c r="C72" s="317"/>
      <c r="D72" s="170" t="s">
        <v>230</v>
      </c>
      <c r="E72" s="220">
        <v>5.0000000000000001E-3</v>
      </c>
      <c r="F72" s="220">
        <v>0.01</v>
      </c>
      <c r="G72" s="167" t="s">
        <v>161</v>
      </c>
    </row>
    <row r="73" spans="2:7" ht="33.75" customHeight="1" x14ac:dyDescent="0.25">
      <c r="B73" s="308"/>
      <c r="C73" s="317"/>
      <c r="D73" s="170" t="s">
        <v>233</v>
      </c>
      <c r="E73" s="208">
        <v>0.04</v>
      </c>
      <c r="F73" s="208">
        <v>0.08</v>
      </c>
      <c r="G73" s="180" t="s">
        <v>175</v>
      </c>
    </row>
    <row r="74" spans="2:7" ht="26.25" customHeight="1" x14ac:dyDescent="0.25">
      <c r="B74" s="308"/>
      <c r="C74" s="317"/>
      <c r="D74" s="170" t="s">
        <v>234</v>
      </c>
      <c r="E74" s="208">
        <v>4.4999999999999998E-2</v>
      </c>
      <c r="F74" s="208">
        <v>0.09</v>
      </c>
      <c r="G74" s="167" t="s">
        <v>161</v>
      </c>
    </row>
    <row r="75" spans="2:7" ht="54.75" customHeight="1" x14ac:dyDescent="0.25">
      <c r="B75" s="308"/>
      <c r="C75" s="317" t="s">
        <v>60</v>
      </c>
      <c r="D75" s="170" t="s">
        <v>235</v>
      </c>
      <c r="E75" s="208">
        <v>0.03</v>
      </c>
      <c r="F75" s="208">
        <v>0.06</v>
      </c>
      <c r="G75" s="325" t="s">
        <v>161</v>
      </c>
    </row>
    <row r="76" spans="2:7" ht="96" customHeight="1" x14ac:dyDescent="0.25">
      <c r="B76" s="308"/>
      <c r="C76" s="317"/>
      <c r="D76" s="170" t="s">
        <v>238</v>
      </c>
      <c r="E76" s="208">
        <v>0.03</v>
      </c>
      <c r="F76" s="208">
        <v>0.06</v>
      </c>
      <c r="G76" s="325"/>
    </row>
    <row r="77" spans="2:7" ht="25.5" x14ac:dyDescent="0.25">
      <c r="B77" s="308"/>
      <c r="C77" s="317"/>
      <c r="D77" s="171" t="s">
        <v>236</v>
      </c>
      <c r="E77" s="208">
        <v>0.08</v>
      </c>
      <c r="F77" s="208">
        <v>0.16</v>
      </c>
      <c r="G77" s="325"/>
    </row>
    <row r="78" spans="2:7" ht="25.5" x14ac:dyDescent="0.25">
      <c r="B78" s="308"/>
      <c r="C78" s="317"/>
      <c r="D78" s="171" t="s">
        <v>237</v>
      </c>
      <c r="E78" s="208">
        <v>0.1</v>
      </c>
      <c r="F78" s="208">
        <v>0.2</v>
      </c>
      <c r="G78" s="325"/>
    </row>
    <row r="79" spans="2:7" x14ac:dyDescent="0.25">
      <c r="B79" s="308"/>
      <c r="C79" s="317"/>
      <c r="D79" s="170" t="s">
        <v>141</v>
      </c>
      <c r="E79" s="208">
        <v>1.4999999999999999E-2</v>
      </c>
      <c r="F79" s="208">
        <v>0.03</v>
      </c>
      <c r="G79" s="325"/>
    </row>
    <row r="80" spans="2:7" x14ac:dyDescent="0.25">
      <c r="B80" s="308"/>
      <c r="C80" s="317" t="s">
        <v>142</v>
      </c>
      <c r="D80" s="170" t="s">
        <v>62</v>
      </c>
      <c r="E80" s="208">
        <v>0.1</v>
      </c>
      <c r="F80" s="208">
        <v>0.2</v>
      </c>
      <c r="G80" s="180" t="s">
        <v>161</v>
      </c>
    </row>
    <row r="81" spans="2:7" x14ac:dyDescent="0.25">
      <c r="B81" s="308"/>
      <c r="C81" s="317"/>
      <c r="D81" s="172" t="s">
        <v>81</v>
      </c>
      <c r="E81" s="309"/>
      <c r="F81" s="309"/>
      <c r="G81" s="233"/>
    </row>
    <row r="82" spans="2:7" ht="33.75" x14ac:dyDescent="0.25">
      <c r="B82" s="308"/>
      <c r="C82" s="317"/>
      <c r="D82" s="213" t="s">
        <v>82</v>
      </c>
      <c r="E82" s="208">
        <v>6.5000000000000002E-2</v>
      </c>
      <c r="F82" s="208">
        <v>0.13</v>
      </c>
      <c r="G82" s="180" t="s">
        <v>175</v>
      </c>
    </row>
    <row r="83" spans="2:7" ht="20.100000000000001" customHeight="1" x14ac:dyDescent="0.25">
      <c r="B83" s="308"/>
      <c r="C83" s="317"/>
      <c r="D83" s="213" t="s">
        <v>83</v>
      </c>
      <c r="E83" s="208">
        <v>7.0000000000000007E-2</v>
      </c>
      <c r="F83" s="208">
        <v>0.14000000000000001</v>
      </c>
      <c r="G83" s="180" t="s">
        <v>161</v>
      </c>
    </row>
    <row r="84" spans="2:7" ht="27" customHeight="1" x14ac:dyDescent="0.25">
      <c r="B84" s="308"/>
      <c r="C84" s="178" t="s">
        <v>84</v>
      </c>
      <c r="D84" s="213" t="s">
        <v>239</v>
      </c>
      <c r="E84" s="208">
        <v>0.01</v>
      </c>
      <c r="F84" s="208">
        <v>0.02</v>
      </c>
      <c r="G84" s="180" t="s">
        <v>161</v>
      </c>
    </row>
    <row r="85" spans="2:7" ht="20.100000000000001" customHeight="1" x14ac:dyDescent="0.25">
      <c r="B85" s="308"/>
      <c r="C85" s="178" t="s">
        <v>143</v>
      </c>
      <c r="D85" s="213" t="s">
        <v>144</v>
      </c>
      <c r="E85" s="208">
        <v>0.15</v>
      </c>
      <c r="F85" s="208">
        <v>0.3</v>
      </c>
      <c r="G85" s="167" t="s">
        <v>110</v>
      </c>
    </row>
    <row r="86" spans="2:7" ht="20.100000000000001" customHeight="1" x14ac:dyDescent="0.25">
      <c r="B86" s="296" t="s">
        <v>240</v>
      </c>
      <c r="C86" s="296"/>
      <c r="D86" s="296"/>
      <c r="E86" s="297" t="s">
        <v>151</v>
      </c>
      <c r="F86" s="297" t="s">
        <v>176</v>
      </c>
      <c r="G86" s="232"/>
    </row>
    <row r="87" spans="2:7" x14ac:dyDescent="0.25">
      <c r="B87" s="310">
        <v>154</v>
      </c>
      <c r="C87" s="206" t="s">
        <v>241</v>
      </c>
      <c r="D87" s="170" t="s">
        <v>245</v>
      </c>
      <c r="E87" s="208">
        <v>0.01</v>
      </c>
      <c r="F87" s="208">
        <v>0.02</v>
      </c>
      <c r="G87" s="319" t="s">
        <v>244</v>
      </c>
    </row>
    <row r="88" spans="2:7" x14ac:dyDescent="0.25">
      <c r="B88" s="310"/>
      <c r="C88" s="206" t="s">
        <v>242</v>
      </c>
      <c r="D88" s="170" t="s">
        <v>246</v>
      </c>
      <c r="E88" s="208">
        <v>0.05</v>
      </c>
      <c r="F88" s="208">
        <v>0.1</v>
      </c>
      <c r="G88" s="319"/>
    </row>
    <row r="89" spans="2:7" ht="42.75" customHeight="1" x14ac:dyDescent="0.25">
      <c r="B89" s="310"/>
      <c r="C89" s="206" t="s">
        <v>243</v>
      </c>
      <c r="D89" s="170" t="s">
        <v>247</v>
      </c>
      <c r="E89" s="309" t="s">
        <v>248</v>
      </c>
      <c r="F89" s="309"/>
      <c r="G89" s="319"/>
    </row>
    <row r="90" spans="2:7" ht="20.100000000000001" customHeight="1" x14ac:dyDescent="0.25">
      <c r="B90" s="296" t="s">
        <v>250</v>
      </c>
      <c r="C90" s="296"/>
      <c r="D90" s="296"/>
      <c r="E90" s="297" t="s">
        <v>151</v>
      </c>
      <c r="F90" s="297" t="s">
        <v>176</v>
      </c>
      <c r="G90" s="232"/>
    </row>
    <row r="91" spans="2:7" ht="66.75" customHeight="1" x14ac:dyDescent="0.25">
      <c r="B91" s="206" t="s">
        <v>249</v>
      </c>
      <c r="C91" s="206" t="s">
        <v>241</v>
      </c>
      <c r="D91" s="170" t="s">
        <v>251</v>
      </c>
      <c r="E91" s="208">
        <v>0.01</v>
      </c>
      <c r="F91" s="208">
        <v>0.02</v>
      </c>
      <c r="G91" s="167" t="s">
        <v>244</v>
      </c>
    </row>
    <row r="92" spans="2:7" ht="20.100000000000001" customHeight="1" x14ac:dyDescent="0.25">
      <c r="B92" s="296" t="s">
        <v>112</v>
      </c>
      <c r="C92" s="296"/>
      <c r="D92" s="296"/>
      <c r="E92" s="297" t="s">
        <v>151</v>
      </c>
      <c r="F92" s="297" t="s">
        <v>176</v>
      </c>
      <c r="G92" s="232"/>
    </row>
    <row r="93" spans="2:7" ht="25.5" x14ac:dyDescent="0.25">
      <c r="B93" s="206">
        <v>155</v>
      </c>
      <c r="C93" s="207"/>
      <c r="D93" s="170" t="s">
        <v>231</v>
      </c>
      <c r="E93" s="309"/>
      <c r="F93" s="309"/>
      <c r="G93" s="167" t="s">
        <v>110</v>
      </c>
    </row>
    <row r="94" spans="2:7" ht="20.100000000000001" customHeight="1" x14ac:dyDescent="0.25">
      <c r="B94" s="296" t="s">
        <v>113</v>
      </c>
      <c r="C94" s="296"/>
      <c r="D94" s="296"/>
      <c r="E94" s="297" t="s">
        <v>151</v>
      </c>
      <c r="F94" s="297" t="s">
        <v>176</v>
      </c>
      <c r="G94" s="232"/>
    </row>
    <row r="95" spans="2:7" x14ac:dyDescent="0.25">
      <c r="B95" s="310">
        <v>156</v>
      </c>
      <c r="C95" s="207"/>
      <c r="D95" s="170" t="s">
        <v>114</v>
      </c>
      <c r="E95" s="208">
        <v>0.15</v>
      </c>
      <c r="F95" s="208">
        <v>0.3</v>
      </c>
      <c r="G95" s="319" t="s">
        <v>111</v>
      </c>
    </row>
    <row r="96" spans="2:7" ht="27.75" customHeight="1" x14ac:dyDescent="0.25">
      <c r="B96" s="310"/>
      <c r="C96" s="207"/>
      <c r="D96" s="170" t="s">
        <v>115</v>
      </c>
      <c r="E96" s="208">
        <v>0.2</v>
      </c>
      <c r="F96" s="208">
        <v>0.4</v>
      </c>
      <c r="G96" s="319"/>
    </row>
    <row r="97" spans="2:7" ht="20.100000000000001" customHeight="1" x14ac:dyDescent="0.25">
      <c r="B97" s="296" t="s">
        <v>232</v>
      </c>
      <c r="C97" s="296"/>
      <c r="D97" s="296"/>
      <c r="E97" s="297" t="s">
        <v>151</v>
      </c>
      <c r="F97" s="297" t="s">
        <v>176</v>
      </c>
      <c r="G97" s="232"/>
    </row>
    <row r="98" spans="2:7" ht="17.25" customHeight="1" x14ac:dyDescent="0.25">
      <c r="B98" s="310"/>
      <c r="C98" s="207" t="s">
        <v>85</v>
      </c>
      <c r="D98" s="170" t="s">
        <v>61</v>
      </c>
      <c r="E98" s="208">
        <v>0.12</v>
      </c>
      <c r="F98" s="208">
        <v>0.24</v>
      </c>
      <c r="G98" s="319" t="s">
        <v>111</v>
      </c>
    </row>
    <row r="99" spans="2:7" x14ac:dyDescent="0.25">
      <c r="B99" s="310"/>
      <c r="C99" s="207" t="s">
        <v>63</v>
      </c>
      <c r="D99" s="170" t="s">
        <v>116</v>
      </c>
      <c r="E99" s="208">
        <v>0.04</v>
      </c>
      <c r="F99" s="208">
        <v>0.08</v>
      </c>
      <c r="G99" s="319"/>
    </row>
    <row r="100" spans="2:7" ht="20.100000000000001" customHeight="1" x14ac:dyDescent="0.25">
      <c r="B100" s="296" t="s">
        <v>86</v>
      </c>
      <c r="C100" s="296"/>
      <c r="D100" s="296"/>
      <c r="E100" s="297" t="s">
        <v>151</v>
      </c>
      <c r="F100" s="297" t="s">
        <v>176</v>
      </c>
      <c r="G100" s="232"/>
    </row>
    <row r="101" spans="2:7" x14ac:dyDescent="0.25">
      <c r="B101" s="310">
        <v>233</v>
      </c>
      <c r="C101" s="314"/>
      <c r="D101" s="170" t="s">
        <v>177</v>
      </c>
      <c r="E101" s="208">
        <v>0.1</v>
      </c>
      <c r="F101" s="208">
        <v>0.2</v>
      </c>
      <c r="G101" s="319" t="s">
        <v>161</v>
      </c>
    </row>
    <row r="102" spans="2:7" x14ac:dyDescent="0.25">
      <c r="B102" s="310"/>
      <c r="C102" s="314"/>
      <c r="D102" s="170" t="s">
        <v>117</v>
      </c>
      <c r="E102" s="208">
        <v>0.08</v>
      </c>
      <c r="F102" s="208">
        <v>0.16</v>
      </c>
      <c r="G102" s="319"/>
    </row>
    <row r="103" spans="2:7" x14ac:dyDescent="0.25">
      <c r="B103" s="310"/>
      <c r="C103" s="314"/>
      <c r="D103" s="170" t="s">
        <v>118</v>
      </c>
      <c r="E103" s="208">
        <v>0.12</v>
      </c>
      <c r="F103" s="208">
        <v>0.24</v>
      </c>
      <c r="G103" s="319"/>
    </row>
    <row r="104" spans="2:7" ht="20.100000000000001" customHeight="1" x14ac:dyDescent="0.25">
      <c r="B104" s="296" t="s">
        <v>87</v>
      </c>
      <c r="C104" s="296"/>
      <c r="D104" s="296"/>
      <c r="E104" s="297" t="s">
        <v>151</v>
      </c>
      <c r="F104" s="297" t="s">
        <v>176</v>
      </c>
      <c r="G104" s="232"/>
    </row>
    <row r="105" spans="2:7" x14ac:dyDescent="0.25">
      <c r="B105" s="310">
        <v>236</v>
      </c>
      <c r="C105" s="314"/>
      <c r="D105" s="170" t="s">
        <v>119</v>
      </c>
      <c r="E105" s="309">
        <v>0</v>
      </c>
      <c r="F105" s="309"/>
      <c r="G105" s="319" t="s">
        <v>110</v>
      </c>
    </row>
    <row r="106" spans="2:7" x14ac:dyDescent="0.25">
      <c r="B106" s="310"/>
      <c r="C106" s="314"/>
      <c r="D106" s="170" t="s">
        <v>120</v>
      </c>
      <c r="E106" s="309">
        <v>0.1</v>
      </c>
      <c r="F106" s="309"/>
      <c r="G106" s="319"/>
    </row>
    <row r="107" spans="2:7" ht="42.75" customHeight="1" x14ac:dyDescent="0.25">
      <c r="B107" s="310"/>
      <c r="C107" s="314"/>
      <c r="D107" s="170" t="s">
        <v>124</v>
      </c>
      <c r="E107" s="309">
        <v>0.125</v>
      </c>
      <c r="F107" s="309"/>
      <c r="G107" s="319"/>
    </row>
    <row r="108" spans="2:7" ht="20.100000000000001" customHeight="1" x14ac:dyDescent="0.25">
      <c r="B108" s="296" t="s">
        <v>178</v>
      </c>
      <c r="C108" s="296"/>
      <c r="D108" s="296"/>
      <c r="E108" s="297" t="s">
        <v>151</v>
      </c>
      <c r="F108" s="297" t="s">
        <v>176</v>
      </c>
      <c r="G108" s="232"/>
    </row>
    <row r="109" spans="2:7" ht="25.5" x14ac:dyDescent="0.25">
      <c r="B109" s="310">
        <v>236</v>
      </c>
      <c r="C109" s="314" t="s">
        <v>123</v>
      </c>
      <c r="D109" s="170" t="s">
        <v>122</v>
      </c>
      <c r="E109" s="208">
        <v>0.1</v>
      </c>
      <c r="F109" s="208">
        <v>0.2</v>
      </c>
      <c r="G109" s="167" t="s">
        <v>110</v>
      </c>
    </row>
    <row r="110" spans="2:7" x14ac:dyDescent="0.25">
      <c r="B110" s="310"/>
      <c r="C110" s="314"/>
      <c r="D110" s="170" t="s">
        <v>179</v>
      </c>
      <c r="E110" s="208">
        <v>0.05</v>
      </c>
      <c r="F110" s="208">
        <v>0.1</v>
      </c>
      <c r="G110" s="167" t="s">
        <v>110</v>
      </c>
    </row>
    <row r="111" spans="2:7" ht="20.100000000000001" customHeight="1" x14ac:dyDescent="0.25">
      <c r="B111" s="296" t="s">
        <v>126</v>
      </c>
      <c r="C111" s="296"/>
      <c r="D111" s="296"/>
      <c r="E111" s="297" t="s">
        <v>151</v>
      </c>
      <c r="F111" s="297" t="s">
        <v>176</v>
      </c>
      <c r="G111" s="232"/>
    </row>
    <row r="112" spans="2:7" ht="50.25" customHeight="1" x14ac:dyDescent="0.25">
      <c r="B112" s="310">
        <v>236</v>
      </c>
      <c r="C112" s="207" t="s">
        <v>89</v>
      </c>
      <c r="D112" s="170" t="s">
        <v>254</v>
      </c>
      <c r="E112" s="188">
        <v>0.01</v>
      </c>
      <c r="F112" s="188">
        <v>0.02</v>
      </c>
      <c r="G112" s="180" t="s">
        <v>125</v>
      </c>
    </row>
    <row r="113" spans="2:7" ht="15.75" customHeight="1" x14ac:dyDescent="0.25">
      <c r="B113" s="310"/>
      <c r="C113" s="207" t="s">
        <v>127</v>
      </c>
      <c r="D113" s="170" t="s">
        <v>180</v>
      </c>
      <c r="E113" s="208">
        <v>0.01</v>
      </c>
      <c r="F113" s="208">
        <v>0.02</v>
      </c>
      <c r="G113" s="167" t="s">
        <v>110</v>
      </c>
    </row>
    <row r="114" spans="2:7" ht="29.25" customHeight="1" x14ac:dyDescent="0.25">
      <c r="B114" s="310"/>
      <c r="C114" s="207" t="s">
        <v>128</v>
      </c>
      <c r="D114" s="170" t="s">
        <v>129</v>
      </c>
      <c r="E114" s="208">
        <v>0.01</v>
      </c>
      <c r="F114" s="208">
        <v>0.02</v>
      </c>
      <c r="G114" s="167" t="s">
        <v>110</v>
      </c>
    </row>
    <row r="115" spans="2:7" ht="20.100000000000001" customHeight="1" x14ac:dyDescent="0.25">
      <c r="B115" s="296" t="s">
        <v>181</v>
      </c>
      <c r="C115" s="296"/>
      <c r="D115" s="296"/>
      <c r="E115" s="297" t="s">
        <v>151</v>
      </c>
      <c r="F115" s="297" t="s">
        <v>176</v>
      </c>
      <c r="G115" s="232"/>
    </row>
    <row r="116" spans="2:7" ht="18" customHeight="1" x14ac:dyDescent="0.25">
      <c r="B116" s="310">
        <v>236</v>
      </c>
      <c r="C116" s="314" t="s">
        <v>131</v>
      </c>
      <c r="D116" s="172" t="s">
        <v>130</v>
      </c>
      <c r="E116" s="309"/>
      <c r="F116" s="309"/>
      <c r="G116" s="319" t="s">
        <v>110</v>
      </c>
    </row>
    <row r="117" spans="2:7" x14ac:dyDescent="0.25">
      <c r="B117" s="310"/>
      <c r="C117" s="314"/>
      <c r="D117" s="170" t="s">
        <v>255</v>
      </c>
      <c r="E117" s="208">
        <v>2.5000000000000001E-3</v>
      </c>
      <c r="F117" s="208">
        <v>7.0000000000000001E-3</v>
      </c>
      <c r="G117" s="319"/>
    </row>
    <row r="118" spans="2:7" ht="42" customHeight="1" x14ac:dyDescent="0.25">
      <c r="B118" s="310"/>
      <c r="C118" s="314"/>
      <c r="D118" s="170" t="s">
        <v>257</v>
      </c>
      <c r="E118" s="208">
        <v>1E-3</v>
      </c>
      <c r="F118" s="208">
        <v>2E-3</v>
      </c>
      <c r="G118" s="319"/>
    </row>
    <row r="119" spans="2:7" ht="20.100000000000001" customHeight="1" x14ac:dyDescent="0.25">
      <c r="B119" s="296" t="s">
        <v>182</v>
      </c>
      <c r="C119" s="296"/>
      <c r="D119" s="296"/>
      <c r="E119" s="297" t="s">
        <v>151</v>
      </c>
      <c r="F119" s="297" t="s">
        <v>176</v>
      </c>
      <c r="G119" s="232"/>
    </row>
    <row r="120" spans="2:7" x14ac:dyDescent="0.25">
      <c r="B120" s="310">
        <v>236</v>
      </c>
      <c r="C120" s="314" t="s">
        <v>132</v>
      </c>
      <c r="D120" s="170" t="s">
        <v>133</v>
      </c>
      <c r="E120" s="208">
        <v>0.01</v>
      </c>
      <c r="F120" s="208">
        <v>0.02</v>
      </c>
      <c r="G120" s="319" t="s">
        <v>110</v>
      </c>
    </row>
    <row r="121" spans="2:7" ht="67.5" customHeight="1" x14ac:dyDescent="0.25">
      <c r="B121" s="310"/>
      <c r="C121" s="314"/>
      <c r="D121" s="170" t="s">
        <v>256</v>
      </c>
      <c r="E121" s="208">
        <v>5.0000000000000001E-3</v>
      </c>
      <c r="F121" s="208">
        <v>0.01</v>
      </c>
      <c r="G121" s="319"/>
    </row>
    <row r="122" spans="2:7" ht="20.100000000000001" customHeight="1" x14ac:dyDescent="0.25">
      <c r="B122" s="296" t="s">
        <v>135</v>
      </c>
      <c r="C122" s="296"/>
      <c r="D122" s="296"/>
      <c r="E122" s="297" t="s">
        <v>151</v>
      </c>
      <c r="F122" s="297" t="s">
        <v>176</v>
      </c>
      <c r="G122" s="232"/>
    </row>
    <row r="123" spans="2:7" ht="43.5" customHeight="1" x14ac:dyDescent="0.25">
      <c r="B123" s="206">
        <v>236</v>
      </c>
      <c r="C123" s="207" t="s">
        <v>134</v>
      </c>
      <c r="D123" s="170" t="s">
        <v>136</v>
      </c>
      <c r="E123" s="208">
        <v>0</v>
      </c>
      <c r="F123" s="208">
        <v>0.05</v>
      </c>
      <c r="G123" s="167" t="s">
        <v>110</v>
      </c>
    </row>
    <row r="124" spans="2:7" ht="20.100000000000001" customHeight="1" x14ac:dyDescent="0.25">
      <c r="B124" s="296" t="s">
        <v>183</v>
      </c>
      <c r="C124" s="296"/>
      <c r="D124" s="296"/>
      <c r="E124" s="297" t="s">
        <v>151</v>
      </c>
      <c r="F124" s="297" t="s">
        <v>176</v>
      </c>
      <c r="G124" s="232"/>
    </row>
    <row r="125" spans="2:7" x14ac:dyDescent="0.25">
      <c r="B125" s="206">
        <v>236</v>
      </c>
      <c r="C125" s="207" t="s">
        <v>90</v>
      </c>
      <c r="D125" s="170" t="s">
        <v>184</v>
      </c>
      <c r="E125" s="309">
        <v>0.1</v>
      </c>
      <c r="F125" s="309"/>
      <c r="G125" s="167" t="s">
        <v>161</v>
      </c>
    </row>
    <row r="126" spans="2:7" s="148" customFormat="1" x14ac:dyDescent="0.25">
      <c r="B126" s="224"/>
      <c r="C126" s="222"/>
      <c r="D126" s="173"/>
      <c r="E126" s="223"/>
      <c r="F126" s="223"/>
      <c r="G126" s="169"/>
    </row>
    <row r="127" spans="2:7" x14ac:dyDescent="0.25">
      <c r="B127" s="217" t="s">
        <v>17</v>
      </c>
      <c r="C127" s="179"/>
      <c r="D127" s="174"/>
      <c r="E127" s="189"/>
      <c r="F127" s="189"/>
    </row>
    <row r="128" spans="2:7" ht="15" customHeight="1" x14ac:dyDescent="0.25">
      <c r="B128" s="316" t="s">
        <v>18</v>
      </c>
      <c r="C128" s="316"/>
      <c r="D128" s="316"/>
      <c r="E128" s="190"/>
      <c r="F128" s="190"/>
    </row>
    <row r="129" spans="2:7" x14ac:dyDescent="0.25">
      <c r="B129" s="179" t="s">
        <v>31</v>
      </c>
      <c r="C129" s="179"/>
      <c r="D129" s="174"/>
      <c r="E129" s="189"/>
      <c r="F129" s="189"/>
    </row>
    <row r="130" spans="2:7" x14ac:dyDescent="0.25">
      <c r="B130" s="179" t="s">
        <v>19</v>
      </c>
      <c r="C130" s="179"/>
      <c r="D130" s="174"/>
      <c r="E130" s="189"/>
      <c r="F130" s="189"/>
    </row>
    <row r="131" spans="2:7" x14ac:dyDescent="0.25">
      <c r="B131" s="315" t="s">
        <v>8</v>
      </c>
      <c r="C131" s="315"/>
      <c r="D131" s="174"/>
      <c r="E131" s="189"/>
      <c r="F131" s="189"/>
    </row>
    <row r="132" spans="2:7" x14ac:dyDescent="0.25">
      <c r="B132" s="318" t="s">
        <v>154</v>
      </c>
      <c r="C132" s="318"/>
      <c r="D132" s="318"/>
      <c r="E132" s="318"/>
      <c r="F132" s="318"/>
      <c r="G132" s="318"/>
    </row>
    <row r="133" spans="2:7" x14ac:dyDescent="0.25">
      <c r="B133" s="179" t="s">
        <v>121</v>
      </c>
      <c r="C133" s="179"/>
      <c r="D133" s="174"/>
      <c r="E133" s="189"/>
      <c r="F133" s="189"/>
    </row>
    <row r="134" spans="2:7" x14ac:dyDescent="0.25">
      <c r="B134" s="179"/>
      <c r="C134" s="179"/>
      <c r="D134" s="174"/>
      <c r="E134" s="189"/>
      <c r="F134" s="189"/>
    </row>
    <row r="135" spans="2:7" x14ac:dyDescent="0.25">
      <c r="B135" s="179"/>
      <c r="C135" s="179"/>
      <c r="D135" s="174"/>
      <c r="E135" s="189"/>
      <c r="F135" s="189"/>
    </row>
    <row r="136" spans="2:7" x14ac:dyDescent="0.25">
      <c r="B136" s="179"/>
      <c r="C136" s="179"/>
      <c r="D136" s="175"/>
      <c r="E136" s="189"/>
      <c r="F136" s="189"/>
    </row>
    <row r="137" spans="2:7" x14ac:dyDescent="0.25">
      <c r="B137" s="179"/>
      <c r="C137" s="179"/>
      <c r="D137" s="174"/>
      <c r="E137" s="189"/>
      <c r="F137" s="189"/>
    </row>
    <row r="138" spans="2:7" x14ac:dyDescent="0.25">
      <c r="B138" s="189"/>
      <c r="C138" s="179"/>
      <c r="D138" s="176"/>
      <c r="E138" s="189"/>
      <c r="F138" s="189"/>
    </row>
  </sheetData>
  <sheetProtection algorithmName="SHA-512" hashValue="CR2sr4n86keKkQyJVHVEMlT4D6g/+Tjfh/VlfbnJjRtiaE6wWWc5ITw32YtyPLXRAglkaOoUxahnZQDU/2Ljrw==" saltValue="LABpA4lNfaxNe7IETxH+ow==" spinCount="100000" sheet="1" selectLockedCells="1"/>
  <mergeCells count="135">
    <mergeCell ref="B1:F1"/>
    <mergeCell ref="B2:F2"/>
    <mergeCell ref="B101:B103"/>
    <mergeCell ref="C109:C110"/>
    <mergeCell ref="B109:B110"/>
    <mergeCell ref="E19:F19"/>
    <mergeCell ref="B31:B34"/>
    <mergeCell ref="C31:C34"/>
    <mergeCell ref="C56:C58"/>
    <mergeCell ref="C41:C44"/>
    <mergeCell ref="E40:F40"/>
    <mergeCell ref="E5:F5"/>
    <mergeCell ref="B4:G4"/>
    <mergeCell ref="G31:G34"/>
    <mergeCell ref="G28:G29"/>
    <mergeCell ref="G41:G44"/>
    <mergeCell ref="D44:F44"/>
    <mergeCell ref="B95:B96"/>
    <mergeCell ref="G95:G96"/>
    <mergeCell ref="G75:G79"/>
    <mergeCell ref="E93:F93"/>
    <mergeCell ref="B87:B89"/>
    <mergeCell ref="G87:G89"/>
    <mergeCell ref="B92:D92"/>
    <mergeCell ref="B132:G132"/>
    <mergeCell ref="B98:B99"/>
    <mergeCell ref="E51:F51"/>
    <mergeCell ref="E50:F50"/>
    <mergeCell ref="B46:B53"/>
    <mergeCell ref="B54:B63"/>
    <mergeCell ref="B116:B118"/>
    <mergeCell ref="B120:B121"/>
    <mergeCell ref="C120:C121"/>
    <mergeCell ref="C116:C118"/>
    <mergeCell ref="B112:B114"/>
    <mergeCell ref="E47:F47"/>
    <mergeCell ref="E57:F57"/>
    <mergeCell ref="G120:G121"/>
    <mergeCell ref="E116:F116"/>
    <mergeCell ref="G116:G118"/>
    <mergeCell ref="E115:F115"/>
    <mergeCell ref="G98:G99"/>
    <mergeCell ref="E106:F106"/>
    <mergeCell ref="G101:G103"/>
    <mergeCell ref="G105:G107"/>
    <mergeCell ref="C101:C103"/>
    <mergeCell ref="C80:C83"/>
    <mergeCell ref="E107:F107"/>
    <mergeCell ref="C105:C107"/>
    <mergeCell ref="E125:F125"/>
    <mergeCell ref="B131:C131"/>
    <mergeCell ref="B27:D27"/>
    <mergeCell ref="E29:F29"/>
    <mergeCell ref="E28:F28"/>
    <mergeCell ref="B64:D64"/>
    <mergeCell ref="E81:F81"/>
    <mergeCell ref="B65:B85"/>
    <mergeCell ref="B41:B44"/>
    <mergeCell ref="E49:F49"/>
    <mergeCell ref="B128:D128"/>
    <mergeCell ref="E105:F105"/>
    <mergeCell ref="C54:C55"/>
    <mergeCell ref="B105:B107"/>
    <mergeCell ref="C65:C74"/>
    <mergeCell ref="C75:C79"/>
    <mergeCell ref="E97:F97"/>
    <mergeCell ref="E92:F92"/>
    <mergeCell ref="E27:F27"/>
    <mergeCell ref="B30:D30"/>
    <mergeCell ref="E30:F30"/>
    <mergeCell ref="B35:D35"/>
    <mergeCell ref="E35:F35"/>
    <mergeCell ref="B21:B26"/>
    <mergeCell ref="C21:C26"/>
    <mergeCell ref="E21:F21"/>
    <mergeCell ref="E22:F22"/>
    <mergeCell ref="E23:F23"/>
    <mergeCell ref="E24:F24"/>
    <mergeCell ref="E25:F25"/>
    <mergeCell ref="E26:F26"/>
    <mergeCell ref="E20:F20"/>
    <mergeCell ref="B6:D6"/>
    <mergeCell ref="E6:F6"/>
    <mergeCell ref="B7:B10"/>
    <mergeCell ref="C7:C10"/>
    <mergeCell ref="E7:F7"/>
    <mergeCell ref="E8:F8"/>
    <mergeCell ref="E9:F9"/>
    <mergeCell ref="E10:F10"/>
    <mergeCell ref="B20:D20"/>
    <mergeCell ref="E15:F15"/>
    <mergeCell ref="E16:F16"/>
    <mergeCell ref="E17:F17"/>
    <mergeCell ref="C12:C19"/>
    <mergeCell ref="B12:B19"/>
    <mergeCell ref="E18:F18"/>
    <mergeCell ref="B11:D11"/>
    <mergeCell ref="E12:F12"/>
    <mergeCell ref="E14:F14"/>
    <mergeCell ref="E13:F13"/>
    <mergeCell ref="E11:F11"/>
    <mergeCell ref="B40:D40"/>
    <mergeCell ref="B45:D45"/>
    <mergeCell ref="E45:F45"/>
    <mergeCell ref="E64:F64"/>
    <mergeCell ref="E86:F86"/>
    <mergeCell ref="E90:F90"/>
    <mergeCell ref="C59:C62"/>
    <mergeCell ref="E89:F89"/>
    <mergeCell ref="B86:D86"/>
    <mergeCell ref="B90:D90"/>
    <mergeCell ref="B122:D122"/>
    <mergeCell ref="E122:F122"/>
    <mergeCell ref="B124:D124"/>
    <mergeCell ref="E124:F124"/>
    <mergeCell ref="G7:G10"/>
    <mergeCell ref="G12:G19"/>
    <mergeCell ref="G21:G26"/>
    <mergeCell ref="G36:G39"/>
    <mergeCell ref="B36:B39"/>
    <mergeCell ref="B111:D111"/>
    <mergeCell ref="E111:F111"/>
    <mergeCell ref="B115:D115"/>
    <mergeCell ref="B119:D119"/>
    <mergeCell ref="E119:F119"/>
    <mergeCell ref="B100:D100"/>
    <mergeCell ref="E100:F100"/>
    <mergeCell ref="B104:D104"/>
    <mergeCell ref="E104:F104"/>
    <mergeCell ref="B108:D108"/>
    <mergeCell ref="E108:F108"/>
    <mergeCell ref="B94:D94"/>
    <mergeCell ref="E94:F94"/>
    <mergeCell ref="C36:C39"/>
    <mergeCell ref="B97:D97"/>
  </mergeCells>
  <hyperlinks>
    <hyperlink ref="B131" r:id="rId1" xr:uid="{00000000-0004-0000-0200-000000000000}"/>
    <hyperlink ref="B132" r:id="rId2" xr:uid="{00000000-0004-0000-0200-000001000000}"/>
    <hyperlink ref="B4" r:id="rId3" xr:uid="{F0133DE2-7EE3-4D71-AB96-977F5386B0DC}"/>
  </hyperlinks>
  <printOptions horizontalCentered="1"/>
  <pageMargins left="0.36" right="0.18" top="0.5" bottom="0.25" header="0.2" footer="0.16"/>
  <pageSetup scale="59" orientation="portrait" r:id="rId4"/>
  <headerFooter>
    <oddFooter>&amp;C
&amp;R&amp;"-,Bold"&amp;12Page &amp;P/&amp;N</oddFooter>
  </headerFooter>
  <rowBreaks count="2" manualBreakCount="2">
    <brk id="44" min="1" max="6" man="1"/>
    <brk id="85" min="1" max="6" man="1"/>
  </row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SALARY TAX-2021-22</vt:lpstr>
      <vt:lpstr>INDIVIDUAL &amp; AOP I.TAX-2021-22</vt:lpstr>
      <vt:lpstr>RENT TAX CALCULATOR-2021-22</vt:lpstr>
      <vt:lpstr>WH Tax Card-2021-22</vt:lpstr>
      <vt:lpstr>Sheet2</vt:lpstr>
      <vt:lpstr>Sheet3</vt:lpstr>
      <vt:lpstr>'INDIVIDUAL &amp; AOP I.TAX-2021-22'!Print_Area</vt:lpstr>
      <vt:lpstr>'RENT TAX CALCULATOR-2021-22'!Print_Area</vt:lpstr>
      <vt:lpstr>'SALARY TAX-2021-22'!Print_Area</vt:lpstr>
      <vt:lpstr>'WH Tax Card-2021-22'!Print_Area</vt:lpstr>
      <vt:lpstr>'WH Tax Card-2021-22'!Print_Titles</vt:lpstr>
    </vt:vector>
  </TitlesOfParts>
  <Company>FinanTax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Irfan_Yousaf</dc:creator>
  <cp:lastModifiedBy>Irfan Yousaf</cp:lastModifiedBy>
  <cp:lastPrinted>2022-08-05T13:38:00Z</cp:lastPrinted>
  <dcterms:created xsi:type="dcterms:W3CDTF">2012-06-07T14:06:03Z</dcterms:created>
  <dcterms:modified xsi:type="dcterms:W3CDTF">2022-12-14T12:21:13Z</dcterms:modified>
</cp:coreProperties>
</file>