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docs.live.net/c9110395d2567df4/Office Data/FinanTax Work/Tax Calculators/"/>
    </mc:Choice>
  </mc:AlternateContent>
  <xr:revisionPtr revIDLastSave="1" documentId="13_ncr:1_{4D05DB62-0E49-4E24-BE1E-8DD5195AAAE4}" xr6:coauthVersionLast="47" xr6:coauthVersionMax="47" xr10:uidLastSave="{0C4F5CCD-FC9A-4B76-8C9B-E2DCAD4FA467}"/>
  <workbookProtection workbookAlgorithmName="SHA-512" workbookHashValue="XC5jpoXeStHEdIrTsT7N7CKLl9XJs8Za/MAnzaOUmrNBUZMcFiDMD6ynA3J7DL1zU5MkaGekzQ7ALI5a2bKF5g==" workbookSaltValue="2ApYx4jCmr8IMwnmGgFuHg==" workbookSpinCount="100000" lockStructure="1"/>
  <bookViews>
    <workbookView minimized="1" xWindow="10350" yWindow="3885" windowWidth="10425" windowHeight="7875" tabRatio="767" xr2:uid="{00000000-000D-0000-FFFF-FFFF00000000}"/>
  </bookViews>
  <sheets>
    <sheet name="SALARY TAX-2020-21" sheetId="4" r:id="rId1"/>
    <sheet name="INDIVIDUAL &amp; AOP I.TAX-2020-21" sheetId="8" r:id="rId2"/>
    <sheet name="RENT TAX CALCULATOR-2020-21" sheetId="6" r:id="rId3"/>
    <sheet name="WH Tax Card-2020-21" sheetId="7" r:id="rId4"/>
    <sheet name="Sheet2" sheetId="2" state="hidden" r:id="rId5"/>
    <sheet name="Sheet3" sheetId="3" state="hidden" r:id="rId6"/>
  </sheets>
  <definedNames>
    <definedName name="_xlnm.Print_Area" localSheetId="1">'INDIVIDUAL &amp; AOP I.TAX-2020-21'!$A$1:$I$24</definedName>
    <definedName name="_xlnm.Print_Area" localSheetId="2">'RENT TAX CALCULATOR-2020-21'!$A$1:$I$24</definedName>
    <definedName name="_xlnm.Print_Area" localSheetId="0">'SALARY TAX-2020-21'!$A$1:$L$27</definedName>
    <definedName name="_xlnm.Print_Area" localSheetId="3">'WH Tax Card-2020-21'!$B$1:$G$123</definedName>
    <definedName name="_xlnm.Print_Titles" localSheetId="3">'WH Tax Card-2020-21'!$1:$4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4" l="1"/>
  <c r="E7" i="6" l="1"/>
  <c r="G7" i="6" s="1"/>
  <c r="D7" i="6"/>
  <c r="I9" i="6"/>
  <c r="F7" i="6" l="1"/>
  <c r="H7" i="6" s="1"/>
  <c r="I7" i="6" s="1"/>
  <c r="C32" i="6"/>
  <c r="B33" i="6" s="1"/>
  <c r="B28" i="6"/>
  <c r="B31" i="8"/>
  <c r="B36" i="4"/>
  <c r="B34" i="6"/>
  <c r="B32" i="6"/>
  <c r="B46" i="4"/>
  <c r="B45" i="4"/>
  <c r="B44" i="4"/>
  <c r="B43" i="4"/>
  <c r="B42" i="4"/>
  <c r="B41" i="4"/>
  <c r="B40" i="4"/>
  <c r="B39" i="4"/>
  <c r="B38" i="4"/>
  <c r="B37" i="4"/>
  <c r="B37" i="8" l="1"/>
  <c r="E8" i="8" s="1"/>
  <c r="B36" i="8" l="1"/>
  <c r="B35" i="8"/>
  <c r="B32" i="8"/>
  <c r="B33" i="8"/>
  <c r="B34" i="8"/>
  <c r="G8" i="8" l="1"/>
  <c r="D8" i="8"/>
  <c r="B31" i="6"/>
  <c r="B30" i="6"/>
  <c r="B29" i="6"/>
  <c r="C8" i="4" l="1"/>
  <c r="F8" i="8" l="1"/>
  <c r="H8" i="8" s="1"/>
  <c r="I8" i="8" s="1"/>
  <c r="I10" i="8" s="1"/>
  <c r="D8" i="4"/>
  <c r="C10" i="4" l="1"/>
  <c r="T7" i="4" s="1"/>
  <c r="I8" i="6" l="1"/>
  <c r="I10" i="6" s="1"/>
  <c r="S7" i="4"/>
  <c r="U7" i="4" s="1"/>
  <c r="U10" i="4" s="1"/>
  <c r="T10" i="4"/>
  <c r="T14" i="4" l="1"/>
  <c r="T16" i="4" s="1"/>
  <c r="U13" i="4"/>
  <c r="D10" i="4"/>
  <c r="C14" i="4" s="1"/>
  <c r="D13" i="4" l="1"/>
  <c r="C16" i="4"/>
  <c r="T15" i="4"/>
  <c r="C15" i="4" l="1"/>
  <c r="D16" i="4" s="1"/>
  <c r="U16" i="4"/>
  <c r="U18" i="4" s="1"/>
  <c r="D22" i="4" s="1"/>
  <c r="D18" i="4" l="1"/>
  <c r="D23" i="4" s="1"/>
  <c r="D24" i="4"/>
  <c r="D25" i="4" l="1"/>
  <c r="D26" i="4" s="1"/>
  <c r="M5" i="4" s="1"/>
</calcChain>
</file>

<file path=xl/sharedStrings.xml><?xml version="1.0" encoding="utf-8"?>
<sst xmlns="http://schemas.openxmlformats.org/spreadsheetml/2006/main" count="386" uniqueCount="251">
  <si>
    <t>SALARY TAX CALCULATOR</t>
  </si>
  <si>
    <t>Gross Salary per month, (Including all allowances)</t>
  </si>
  <si>
    <t>Annual Taxable Salary</t>
  </si>
  <si>
    <t>Slab No.</t>
  </si>
  <si>
    <t>Fixed Tax</t>
  </si>
  <si>
    <t>Prev Limit</t>
  </si>
  <si>
    <t xml:space="preserve">Salary Months </t>
  </si>
  <si>
    <t>Prepared By:</t>
  </si>
  <si>
    <t>www.finantax.net</t>
  </si>
  <si>
    <t>Gross</t>
  </si>
  <si>
    <t>Amount Exceeding from Previous Slab Maximum Limit</t>
  </si>
  <si>
    <t>Previous Slab Maximum Limit</t>
  </si>
  <si>
    <t>Income Tax Calculation</t>
  </si>
  <si>
    <t>Income Tax on Exceeding Amount</t>
  </si>
  <si>
    <t>Total Income Tax Payable</t>
  </si>
  <si>
    <t>Monthly Tax Deduction</t>
  </si>
  <si>
    <t>Notes:</t>
  </si>
  <si>
    <t>All calculated amounts are rounded off to the nearest Pak Rupees.</t>
  </si>
  <si>
    <t>FinanTax Consulting</t>
  </si>
  <si>
    <t>Office 3, first floor, warraich plaza, I-9 Markaz, Islamabad.</t>
  </si>
  <si>
    <t>Email: info@finantax.net</t>
  </si>
  <si>
    <t>Salary Increament (if any)</t>
  </si>
  <si>
    <t>Balance Tax liability</t>
  </si>
  <si>
    <t>Income Tax Payable</t>
  </si>
  <si>
    <t>Income Tax payable after increament.</t>
  </si>
  <si>
    <t>Income Tax payable before increament.</t>
  </si>
  <si>
    <t>Income Tax Paid before increament.</t>
  </si>
  <si>
    <t>INCOME FROM SALARY</t>
  </si>
  <si>
    <t>Salary Slabs Lower Limit</t>
  </si>
  <si>
    <t>Upper Limit</t>
  </si>
  <si>
    <t>Income Tax Payable (if salary increament applied)</t>
  </si>
  <si>
    <t>Tax Credits to be considered while calculating tax liability while CNIC holder disabled person/ taxpayer of at least 60 years of age on the first day of that tax year, does not exceed Rs. 1 million the tax liability on such income shall be reduced by 50%.</t>
  </si>
  <si>
    <t>Taxable Salary per month, (Excluding 10% Medical Allowance)</t>
  </si>
  <si>
    <r>
      <t xml:space="preserve">Sole Premier Resellers of </t>
    </r>
    <r>
      <rPr>
        <b/>
        <sz val="11"/>
        <color theme="1"/>
        <rFont val="Calibri"/>
        <family val="2"/>
        <scheme val="minor"/>
      </rPr>
      <t>Intuit QuickBooks Products</t>
    </r>
    <r>
      <rPr>
        <sz val="11"/>
        <color theme="1"/>
        <rFont val="Calibri"/>
        <family val="2"/>
        <scheme val="minor"/>
      </rPr>
      <t xml:space="preserve"> in Pakistan.</t>
    </r>
  </si>
  <si>
    <t>Ph: 0092-51-4431316, 8317400-1</t>
  </si>
  <si>
    <t>Fixed Tax on Annual Taxable Income</t>
  </si>
  <si>
    <t>Previous Slab Max. Limit</t>
  </si>
  <si>
    <t>Amount Exceed from Prev. Slab Max. Limit</t>
  </si>
  <si>
    <t>Tax Rate on Exceeded Amount</t>
  </si>
  <si>
    <t>Tax on Exceeded Amount</t>
  </si>
  <si>
    <t>Total Tax Payable</t>
  </si>
  <si>
    <t>A</t>
  </si>
  <si>
    <t>B</t>
  </si>
  <si>
    <t>C = (A+B)</t>
  </si>
  <si>
    <t>Inocme Slabs</t>
  </si>
  <si>
    <t xml:space="preserve">Tax </t>
  </si>
  <si>
    <t>General</t>
  </si>
  <si>
    <t>Yes</t>
  </si>
  <si>
    <t>Senior Citizen</t>
  </si>
  <si>
    <t>No</t>
  </si>
  <si>
    <t>Teacher / Researcher</t>
  </si>
  <si>
    <t>RENT TAX CALCULATOR - INDIVIDUALS/ASSOCIATION OF PERSONS/COMPANY</t>
  </si>
  <si>
    <t>Section: 155 Income from Property</t>
  </si>
  <si>
    <t>Individual /AOP</t>
  </si>
  <si>
    <t>Company</t>
  </si>
  <si>
    <t>Filer</t>
  </si>
  <si>
    <t>INCOME TAX PAYABLE IND/AOP</t>
  </si>
  <si>
    <t>INSERT ANNUAL RENT VALUE HERE</t>
  </si>
  <si>
    <t>SECTION 149 TAX ON SALARY INCOME</t>
  </si>
  <si>
    <t>Section</t>
  </si>
  <si>
    <t>Provision of the Section</t>
  </si>
  <si>
    <t>Tax Rate</t>
  </si>
  <si>
    <t>153(1)(a)</t>
  </si>
  <si>
    <t>153(1)(b)</t>
  </si>
  <si>
    <t>Payment to petrol pump operator on account of sale of petroleum products</t>
  </si>
  <si>
    <t>In case of sportsperson</t>
  </si>
  <si>
    <t>234A</t>
  </si>
  <si>
    <t>Reviewed Pay</t>
  </si>
  <si>
    <t xml:space="preserve">If medical allowance is part of the salary structure, then such allowance is exampt upto 10% of MTS/Basic Salary. Therefore this shall be excluded from the gross salary. </t>
  </si>
  <si>
    <t>Premier Resellers of Intuit QuickBooks Products in Pakistan.</t>
  </si>
  <si>
    <t>INCOME TAX YEAR 2018-19</t>
  </si>
  <si>
    <t>INCOME TAX CALCULATOR</t>
  </si>
  <si>
    <t>FOR INDIVIDUALS &amp; AOP (OTHER THAN RENTAL INCOME)</t>
  </si>
  <si>
    <t>TAXABLE INCOME</t>
  </si>
  <si>
    <t>IND</t>
  </si>
  <si>
    <t>TOTAL INCOME TAX PAYABLE</t>
  </si>
  <si>
    <r>
      <t xml:space="preserve">Sole Premier Resellers of </t>
    </r>
    <r>
      <rPr>
        <b/>
        <sz val="10"/>
        <color theme="1"/>
        <rFont val="Verdana"/>
        <family val="2"/>
      </rPr>
      <t>Intuit QuickBooks Products</t>
    </r>
    <r>
      <rPr>
        <sz val="10"/>
        <color theme="1"/>
        <rFont val="Verdana"/>
        <family val="2"/>
      </rPr>
      <t xml:space="preserve"> in Pakistan.</t>
    </r>
  </si>
  <si>
    <t>AOP</t>
  </si>
  <si>
    <t>INDIVIDUALS</t>
  </si>
  <si>
    <t>Royalty or Fee for Technical Services</t>
  </si>
  <si>
    <t>152(1)</t>
  </si>
  <si>
    <t>152(1AAA)</t>
  </si>
  <si>
    <t>152(1)(c)</t>
  </si>
  <si>
    <t>Fee for Offshore Digital Services</t>
  </si>
  <si>
    <t>152A</t>
  </si>
  <si>
    <t xml:space="preserve">152(2)A (c) </t>
  </si>
  <si>
    <t>All others - (if the contract more than Rs. 10,000/- Per Anum)</t>
  </si>
  <si>
    <t>For Companies</t>
  </si>
  <si>
    <t>For Individuals / AOP</t>
  </si>
  <si>
    <t>153(2)</t>
  </si>
  <si>
    <t>156A</t>
  </si>
  <si>
    <t>WITHDRAWALS FROM BANK</t>
  </si>
  <si>
    <t>231A</t>
  </si>
  <si>
    <t>231AA</t>
  </si>
  <si>
    <t>236P</t>
  </si>
  <si>
    <t>BROKERAGE AND COMMISSION</t>
  </si>
  <si>
    <t>PHONE &amp; INTERNET</t>
  </si>
  <si>
    <t>Sub Section</t>
  </si>
  <si>
    <t>236C</t>
  </si>
  <si>
    <t>236Q</t>
  </si>
  <si>
    <t>Foreign Produced Commercial</t>
  </si>
  <si>
    <t>Every person responsible for making payment for directorship fee or fee for
attending Board meeting or such fee by whatever name called.</t>
  </si>
  <si>
    <t>20% of gross amount paid</t>
  </si>
  <si>
    <t>DIVIDEND INCOME</t>
  </si>
  <si>
    <t>TAX ON SALARY INCOME</t>
  </si>
  <si>
    <t>a) Purchaser of Wapda privatized power project, company setup for power generation or company supplying coal exclusively to power generation projects.</t>
  </si>
  <si>
    <t>PROFIT ON DEBT</t>
  </si>
  <si>
    <t>PAYMENT TO NON-RESIDENTS</t>
  </si>
  <si>
    <t>152(1A)</t>
  </si>
  <si>
    <t>152(1AA)</t>
  </si>
  <si>
    <t>Payment of insurance premium or re-insurance to a non-resident person</t>
  </si>
  <si>
    <t>152(2)</t>
  </si>
  <si>
    <t xml:space="preserve">Tax deduction on payment to nonresident, not otherwise specified. </t>
  </si>
  <si>
    <t>Sale of Goods - Companies</t>
  </si>
  <si>
    <t>Sale of Goods - Individuals / AOP</t>
  </si>
  <si>
    <t>Rendering of Services - Companies</t>
  </si>
  <si>
    <t>Rendering of Services - Individuals / AOP</t>
  </si>
  <si>
    <t>152(2A) (a)</t>
  </si>
  <si>
    <t>152(2A) (b)</t>
  </si>
  <si>
    <t>Sale of Rice, Cotton Seed Oil, Edible Oils</t>
  </si>
  <si>
    <t>For Sale of any other Goods - Individuals / AOP- (No deduction of tax where
payment is less than Rs. 75,000/- in aggregate during a financial year)</t>
  </si>
  <si>
    <t>All other services - Companies (No deduction of tax where
payment is less than Rs. 30,000/- in aggregate during a financial year)</t>
  </si>
  <si>
    <t>All other services - Individuals / AOP (No deduction of tax where
payment is less than Rs. 30,000/- in aggregate during a financial year)</t>
  </si>
  <si>
    <t>Every Exporter or Export House in term of Stitching, Dying, Printing, Embroidery etc.</t>
  </si>
  <si>
    <t>Adjustable</t>
  </si>
  <si>
    <t>Final</t>
  </si>
  <si>
    <t>INCOME FROM PROPERTY</t>
  </si>
  <si>
    <t>PRIZES &amp; WINNINGS</t>
  </si>
  <si>
    <t>Payments made for prize on quiz bond and cross word</t>
  </si>
  <si>
    <t>Payments on winning from a raffle, lottery, prize on winning a quiz, prize, offered by companies for promotion of sale crossword puzzles</t>
  </si>
  <si>
    <t>On the amount of gas bill of a Compressed Natural Gas Station</t>
  </si>
  <si>
    <t>PETROLUUM PRODUCTS &amp; CNG STATION</t>
  </si>
  <si>
    <t>Payment for cash withdrawal , or sum total of payment for cash withdrawal, in a day, exceeding Rs. 50,000/-</t>
  </si>
  <si>
    <t>Transfer of any sum against cash through online transfer, telegraphic transfer mail transfer or any other mode of electronic transfer. Where sum total of Transactions exceed Rs, 25,000/- in a day.</t>
  </si>
  <si>
    <t xml:space="preserve">Transaction through cheque or clearing, interbank or interbank transfers through cheque, online / Payment through telegraphic / mail transfer; where payment for sum total of all transactions exceeds Rs. 50,000 in a day.
</t>
  </si>
  <si>
    <t>Sale of instruments, including demand draft , pay order, special deposit receipt, cash deposit receipt, short term deposit receipt, call deposit receipt &amp; rupee travelers’ cheque; where payment for sum total of all transactions exceeds Rs. 50,000 in a day.</t>
  </si>
  <si>
    <t>Sale against cash of any instrument including demand draft, payment order, CDR, STDR, RTC, any other instrument etc. where sum total of transactions exceeds Rs. 25,000 in a day.</t>
  </si>
  <si>
    <t>Life Insurance Agents where Commission received is less than Rs, 0.5 Million per annum</t>
  </si>
  <si>
    <t>Persons not covered in 1 &amp; 2 Above</t>
  </si>
  <si>
    <t>Monthly bill up to Rs. 1,000</t>
  </si>
  <si>
    <t>Bill exceeding Rs. 1,000</t>
  </si>
  <si>
    <r>
      <t>For Sale of any other Goods - Companies</t>
    </r>
    <r>
      <rPr>
        <b/>
        <sz val="10"/>
        <color theme="1"/>
        <rFont val="Calibri"/>
        <family val="2"/>
        <scheme val="minor"/>
      </rPr>
      <t>- (</t>
    </r>
    <r>
      <rPr>
        <sz val="10"/>
        <color theme="1"/>
        <rFont val="Calibri"/>
        <family val="2"/>
        <scheme val="minor"/>
      </rPr>
      <t>No deduction of tax where
payment is less than Rs. 75,000/- in aggregate during a financial year)</t>
    </r>
  </si>
  <si>
    <r>
      <t xml:space="preserve">Sole Premier Resellers of </t>
    </r>
    <r>
      <rPr>
        <b/>
        <sz val="10"/>
        <color theme="1"/>
        <rFont val="Calibri"/>
        <family val="2"/>
        <scheme val="minor"/>
      </rPr>
      <t>Intuit QuickBooks Products</t>
    </r>
    <r>
      <rPr>
        <sz val="10"/>
        <color theme="1"/>
        <rFont val="Calibri"/>
        <family val="2"/>
        <scheme val="minor"/>
      </rPr>
      <t xml:space="preserve"> in Pakistan.</t>
    </r>
  </si>
  <si>
    <t>Any person making sale by public auction / tender of any property or goods shall deduct tax including award of any lease to any person</t>
  </si>
  <si>
    <t>236(A)</t>
  </si>
  <si>
    <t>236(B)</t>
  </si>
  <si>
    <t>In the case of subscriber of internet, mobile telephone and prepaid internet or telephone card. Percentage of the amount of Bill or sales price of internet pre-paid card or prepaid telephone card or sale of units through any electronic medium or whatever form.</t>
  </si>
  <si>
    <t xml:space="preserve">Minimum if property is acquired and disposed off with the same tax  year otherwise adjustable. </t>
  </si>
  <si>
    <t>SALE / PURCHASE OF IMMOVABLE PROPERTY</t>
  </si>
  <si>
    <t>236K(1)</t>
  </si>
  <si>
    <t>236K(3)</t>
  </si>
  <si>
    <t>Advance Tax on payment of installment in respect of purchase of allotment of immovable property where transfer is to be effected after making payment of all installments</t>
  </si>
  <si>
    <t>236(L)</t>
  </si>
  <si>
    <t xml:space="preserve">Purchase of International Air Ticket </t>
  </si>
  <si>
    <t>Economy</t>
  </si>
  <si>
    <t>Others excluding Economy</t>
  </si>
  <si>
    <t>First/ Executive class</t>
  </si>
  <si>
    <t>Rs. 12,000</t>
  </si>
  <si>
    <t>Rs. 16,000</t>
  </si>
  <si>
    <t>Advance tax has to be collected from wholesaler, distributor &amp; dealers at the time of sales made to them.</t>
  </si>
  <si>
    <t>236G</t>
  </si>
  <si>
    <t>Fertilizers</t>
  </si>
  <si>
    <t>Other than Fertilizer</t>
  </si>
  <si>
    <t>236H</t>
  </si>
  <si>
    <t>Electronics</t>
  </si>
  <si>
    <t>Any other products</t>
  </si>
  <si>
    <t>236I</t>
  </si>
  <si>
    <t>ADVANCE TAX BY EDUCATIONAL INSTITUTIONS</t>
  </si>
  <si>
    <t>Every Educational institution has to collect advance Tax on the amount of fee (inclusive of tuition fee &amp; all charges received by the educational institution, by whatever name called, excluding the amount which is refundable) exceeding Rs. 200,000 per annum ( other than an amount paid by way of scholarship)</t>
  </si>
  <si>
    <t>TAX ON COMPANIES</t>
  </si>
  <si>
    <t>Small Company</t>
  </si>
  <si>
    <t>Banking Company</t>
  </si>
  <si>
    <t>All other Companies</t>
  </si>
  <si>
    <t>Minimum Turnover Tax</t>
  </si>
  <si>
    <t>Execution of a contract other than a contract for sale of goods or providing/
rendering of services. - In case of sports persons</t>
  </si>
  <si>
    <t>Execution of a contract other than a contract for sale of goods or providing/ rendering of services. - Other than sports persons</t>
  </si>
  <si>
    <t>In respect of persons making payment to electronic &amp; print media for advertising services</t>
  </si>
  <si>
    <t>153(1)(c)
Execution of Contracts</t>
  </si>
  <si>
    <t>153B</t>
  </si>
  <si>
    <t>Tax to be deducted on payment of royalty to resident person.</t>
  </si>
  <si>
    <t>INCOME TAX PAYABLE COMPANY</t>
  </si>
  <si>
    <t>MONTHLY TAX</t>
  </si>
  <si>
    <t>PLEASE SELECT PAYEE STATUS =&gt;</t>
  </si>
  <si>
    <r>
      <rPr>
        <b/>
        <sz val="10"/>
        <color theme="1"/>
        <rFont val="Calibri"/>
        <family val="2"/>
        <scheme val="minor"/>
      </rPr>
      <t>151(1)(a)</t>
    </r>
    <r>
      <rPr>
        <sz val="10"/>
        <color theme="1"/>
        <rFont val="Calibri"/>
        <family val="2"/>
        <scheme val="minor"/>
      </rPr>
      <t xml:space="preserve"> Interest on National Saving Scheme (NSS), </t>
    </r>
    <r>
      <rPr>
        <b/>
        <sz val="10"/>
        <color theme="1"/>
        <rFont val="Calibri"/>
        <family val="2"/>
        <scheme val="minor"/>
      </rPr>
      <t>151(1)(b)</t>
    </r>
    <r>
      <rPr>
        <sz val="10"/>
        <color theme="1"/>
        <rFont val="Calibri"/>
        <family val="2"/>
        <scheme val="minor"/>
      </rPr>
      <t xml:space="preserve"> Interest on Bank Account, </t>
    </r>
    <r>
      <rPr>
        <b/>
        <sz val="10"/>
        <color theme="1"/>
        <rFont val="Calibri"/>
        <family val="2"/>
        <scheme val="minor"/>
      </rPr>
      <t xml:space="preserve">151(1) (c) </t>
    </r>
    <r>
      <rPr>
        <sz val="10"/>
        <color theme="1"/>
        <rFont val="Calibri"/>
        <family val="2"/>
        <scheme val="minor"/>
      </rPr>
      <t xml:space="preserve">Profit on Securities, </t>
    </r>
    <r>
      <rPr>
        <b/>
        <sz val="10"/>
        <color theme="1"/>
        <rFont val="Calibri"/>
        <family val="2"/>
        <scheme val="minor"/>
      </rPr>
      <t>151(1)(d)</t>
    </r>
    <r>
      <rPr>
        <sz val="10"/>
        <color theme="1"/>
        <rFont val="Calibri"/>
        <family val="2"/>
        <scheme val="minor"/>
      </rPr>
      <t xml:space="preserve"> Profit on bonds , certificates, debentures, securities or instruments of any kind (other than loan agreements between borrowers and banking companies or development financial institutions) </t>
    </r>
  </si>
  <si>
    <t>TAX YEAR 2020-21</t>
  </si>
  <si>
    <t>Division II</t>
  </si>
  <si>
    <t>Part I</t>
  </si>
  <si>
    <t>Super Tax on Banking Company</t>
  </si>
  <si>
    <t>Division IIA</t>
  </si>
  <si>
    <r>
      <t xml:space="preserve">Please download Salary Tax Rates with Tax Calculator for the Year 2020-21.
</t>
    </r>
    <r>
      <rPr>
        <sz val="10"/>
        <color rgb="FFFF0000"/>
        <rFont val="Calibri"/>
        <family val="2"/>
        <scheme val="minor"/>
      </rPr>
      <t>https://www.finantax.net/resource-centre</t>
    </r>
  </si>
  <si>
    <t>ATL</t>
  </si>
  <si>
    <t>NON-ATL</t>
  </si>
  <si>
    <t>149(3)</t>
  </si>
  <si>
    <t>www.youtube.com/AccountingPro</t>
  </si>
  <si>
    <t>Where profit on debt does not exceed Rs 5,000,000/-</t>
  </si>
  <si>
    <t>Where profit on debt exceeds Rs 5,000,000 but does not exceed Rs 25,000,000</t>
  </si>
  <si>
    <t>Where profit on debt exceeds Rs 25,000,000 but does not exceed Rs. 36,000,000</t>
  </si>
  <si>
    <t>b) Dividend received from a company where no tax is payable by such company due to exemption of income or carry forward business losses or claim of tax credits.</t>
  </si>
  <si>
    <t>e) Dividend Received by a person in mutual funds and cases other than those mentioned in clauses (a) above</t>
  </si>
  <si>
    <t>150A</t>
  </si>
  <si>
    <t>RETURN ON INVESTMENT IN SUKUK</t>
  </si>
  <si>
    <t>Special purpose vehicle or a company shall deduct tax on the gross amount of return on
investment in sukuk in case sukuk-holder is:</t>
  </si>
  <si>
    <t>In case of Company</t>
  </si>
  <si>
    <t>In case of Ind &amp; AOP (where the return is more than one million)</t>
  </si>
  <si>
    <t>In case of Ind &amp; AOP (where the return is less than one million)</t>
  </si>
  <si>
    <r>
      <t xml:space="preserve">Where profit on debt does not exceed Rs 5,00,000/- </t>
    </r>
    <r>
      <rPr>
        <sz val="10"/>
        <color rgb="FFFF0000"/>
        <rFont val="Calibri"/>
        <family val="2"/>
        <scheme val="minor"/>
      </rPr>
      <t>(subject to filing of certificate by
the recipient that the yield is Rs. 500,000 or less)</t>
    </r>
  </si>
  <si>
    <t>Minimum</t>
  </si>
  <si>
    <t>Execution of a contract or sub-contract under the construction, assembly or installation
project in Pakistan including a contract for the supply of supervisory activities in
relation to such projects or any other contract for construction or services rendered relating thereto. Contract for advertisement services rendered by TV Satellite channel</t>
  </si>
  <si>
    <t>Payments for advertisement services from non-resident person relaying from outside Pakistan</t>
  </si>
  <si>
    <t>Profit on debt to nonresident person not having a Permanent Establishment in Pakistan
payments to an individual, on account of profit on debt earned from a debt instrument, whether conventional or shariah compliant, issued by the Federal Government under the Public Debt Act, 1944 and
purchased exclusively through a bank account maintained abroad, a non-resident Rupee account repatriable (NRAR) or a foreign currency account maintained with a banking company in Pakistan shall be ten percent of the gross amount paid:</t>
  </si>
  <si>
    <t>Adjustable / Final
 in specified
situations</t>
  </si>
  <si>
    <t>152(2A)</t>
  </si>
  <si>
    <t>Minimum / not minimum
subject to conditions</t>
  </si>
  <si>
    <t>Minimum / not minimum 
subject to conditions</t>
  </si>
  <si>
    <t>Transport Services</t>
  </si>
  <si>
    <t>Freight forwarding services, air cargo services, courier services, manpower outsourcing services, hotel services, security guard services, software development services, IT services and IT enabled services 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and certification, testing and training services.</t>
  </si>
  <si>
    <t>Profit on debt exceeding Rs.36 million is to be tax under normal tax regime at normal rates.</t>
  </si>
  <si>
    <t>GOODS, SERVICES &amp; EXECUTION OF A CONTRACT</t>
  </si>
  <si>
    <r>
      <t xml:space="preserve">Supply made by Distributors of fast moving consumer goods- </t>
    </r>
    <r>
      <rPr>
        <b/>
        <sz val="10"/>
        <color theme="1"/>
        <rFont val="Calibri"/>
        <family val="2"/>
        <scheme val="minor"/>
      </rPr>
      <t>Companies</t>
    </r>
  </si>
  <si>
    <r>
      <t xml:space="preserve">Supply made by Distributors of fast moving consumer goods - </t>
    </r>
    <r>
      <rPr>
        <b/>
        <sz val="10"/>
        <color theme="1"/>
        <rFont val="Calibri"/>
        <family val="2"/>
        <scheme val="minor"/>
      </rPr>
      <t>Individuals / AOP</t>
    </r>
  </si>
  <si>
    <t>Dealers and sub-dealers of sugar, cement and edible oil.</t>
  </si>
  <si>
    <t>Ind &amp; AOP: Minimum
Company: Minimum / not minimum for manufacturer / listed company.</t>
  </si>
  <si>
    <t>Minimum / not minimum
for manufacturer / listed company</t>
  </si>
  <si>
    <t>Warehousing services, services rendered by asset management companies, data services provided under
license issued by the Pakistan Telecommunication Authority, telecommunication infrastructure (tower)
services.
payment is less than Rs. 30,000/- in aggregate during a financial year)</t>
  </si>
  <si>
    <t>Freight forwarding services, air cargo services, courier services, manpower outsourcing services, hotel services, security guard services, software development services, IT services and IT enabled services 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and certification, testing and training services.
payment is less than Rs. 30,000/- in aggregate during a financial year)</t>
  </si>
  <si>
    <r>
      <t xml:space="preserve">Please download Rent Tax Rates with Calculator for Year 2020-21. 
</t>
    </r>
    <r>
      <rPr>
        <sz val="10"/>
        <color rgb="FFFF0000"/>
        <rFont val="Calibri"/>
        <family val="2"/>
        <scheme val="minor"/>
      </rPr>
      <t>https://www.finantax.net/resource-centre</t>
    </r>
  </si>
  <si>
    <t>Non-ATL</t>
  </si>
  <si>
    <t>Payment of Commission to Advertising Agents</t>
  </si>
  <si>
    <t>233(A)</t>
  </si>
  <si>
    <t>On purchase / sale of shares, in lieu of commission of the Member (% of of purchase /sale value)</t>
  </si>
  <si>
    <t>SALE BY AUCTION / TENDER</t>
  </si>
  <si>
    <t>Gross sale price of immovable property</t>
  </si>
  <si>
    <t>SALE OF DOMESTIC AND INTERNATIONAL AIR TICKET</t>
  </si>
  <si>
    <t>Advance Tax on purchaser or transferee for registering or attesting transfer of any immovable property.</t>
  </si>
  <si>
    <t>Advance Tax on gross amount of consideration, where the holding period is less than four (five) years</t>
  </si>
  <si>
    <t>ADVANCE TAX ON SALES OF SPECIFIED GOODS TO DISTRIBUTOR, DEALER &amp; WHOLESALER</t>
  </si>
  <si>
    <t>ADVANCE TAX ON SALES OF SPECIFIED GOODS TO RETAILERS</t>
  </si>
  <si>
    <t>PAYMENT TO RESIDENTS FOR USE OF MACHINERY AND EQUIPMENT</t>
  </si>
  <si>
    <t>Payments for the right to use Industrial, Commercial, and scientific, equipment or rent of machinery</t>
  </si>
  <si>
    <t>COLLECTION OF TAX ON EXTRACTION OF MINERALS</t>
  </si>
  <si>
    <t>236V</t>
  </si>
  <si>
    <t>Advance tax collection on value of minerals from persons (previously who are not appearing in Active Taxpayers List)</t>
  </si>
  <si>
    <t>ADVANCE TAX ON PERSON REMITTING AMOUNTS THROUGH CREDIT, DEBIT OR PREPAID CARDS</t>
  </si>
  <si>
    <t>236Y</t>
  </si>
  <si>
    <t>Every banking company on transfer of sum remitted outside Pakistan.</t>
  </si>
  <si>
    <t>Minimum / Adjustable in case of Ind &amp; AOP
Adjustable in case of Company</t>
  </si>
  <si>
    <t>Purchase of Domestic Air Ticket - Percentage of Gross amount of Ticket</t>
  </si>
  <si>
    <t>FOR THE TAX YEAR 2020-21</t>
  </si>
  <si>
    <t>www.youtube.com/accountingpro</t>
  </si>
  <si>
    <t>Tax Status</t>
  </si>
  <si>
    <t>WITHHOLDING TAX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</si>
</sst>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67"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0"/>
      <name val="Comic Sans MS"/>
      <family val="4"/>
    </font>
    <font>
      <b/>
      <sz val="9"/>
      <name val="Arial"/>
      <family val="2"/>
    </font>
    <font>
      <b/>
      <sz val="12"/>
      <name val="Verdana"/>
      <family val="2"/>
    </font>
    <font>
      <u/>
      <sz val="11"/>
      <color theme="10"/>
      <name val="Calibri"/>
      <family val="2"/>
      <scheme val="minor"/>
    </font>
    <font>
      <b/>
      <sz val="11"/>
      <color theme="3"/>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sz val="11"/>
      <name val="Calibri"/>
      <family val="2"/>
      <scheme val="minor"/>
    </font>
    <font>
      <sz val="11"/>
      <name val="Calibri"/>
      <family val="2"/>
      <scheme val="minor"/>
    </font>
    <font>
      <sz val="10"/>
      <name val="Arial"/>
      <family val="2"/>
    </font>
    <font>
      <b/>
      <sz val="16"/>
      <color indexed="10"/>
      <name val="Arial"/>
      <family val="2"/>
    </font>
    <font>
      <sz val="8"/>
      <name val="Arial"/>
      <family val="2"/>
    </font>
    <font>
      <b/>
      <sz val="10"/>
      <color theme="3" tint="-0.499984740745262"/>
      <name val="Arial"/>
      <family val="2"/>
    </font>
    <font>
      <b/>
      <sz val="14"/>
      <color theme="1"/>
      <name val="Calibri"/>
      <family val="2"/>
      <scheme val="minor"/>
    </font>
    <font>
      <b/>
      <sz val="9"/>
      <color theme="1"/>
      <name val="Calibri"/>
      <family val="2"/>
      <scheme val="minor"/>
    </font>
    <font>
      <i/>
      <sz val="10"/>
      <color theme="0"/>
      <name val="Calibri"/>
      <family val="2"/>
      <scheme val="minor"/>
    </font>
    <font>
      <b/>
      <sz val="11"/>
      <color rgb="FF00B050"/>
      <name val="Calibri"/>
      <family val="2"/>
      <scheme val="minor"/>
    </font>
    <font>
      <b/>
      <sz val="12"/>
      <color theme="0"/>
      <name val="Verdana"/>
      <family val="2"/>
    </font>
    <font>
      <sz val="11"/>
      <color theme="1"/>
      <name val="Verdana"/>
      <family val="2"/>
    </font>
    <font>
      <b/>
      <sz val="10"/>
      <color indexed="9"/>
      <name val="Verdana"/>
      <family val="2"/>
    </font>
    <font>
      <b/>
      <sz val="9"/>
      <name val="Verdana"/>
      <family val="2"/>
    </font>
    <font>
      <b/>
      <sz val="8"/>
      <name val="Verdana"/>
      <family val="2"/>
    </font>
    <font>
      <sz val="8"/>
      <name val="Verdana"/>
      <family val="2"/>
    </font>
    <font>
      <sz val="10"/>
      <name val="Verdana"/>
      <family val="2"/>
    </font>
    <font>
      <b/>
      <sz val="16"/>
      <color theme="0"/>
      <name val="Verdana"/>
      <family val="2"/>
    </font>
    <font>
      <sz val="8"/>
      <color theme="1"/>
      <name val="Verdana"/>
      <family val="2"/>
    </font>
    <font>
      <sz val="10"/>
      <color theme="1"/>
      <name val="Verdana"/>
      <family val="2"/>
    </font>
    <font>
      <b/>
      <sz val="10"/>
      <name val="Verdana"/>
      <family val="2"/>
    </font>
    <font>
      <b/>
      <sz val="11"/>
      <color theme="1"/>
      <name val="Verdana"/>
      <family val="2"/>
    </font>
    <font>
      <b/>
      <sz val="10"/>
      <color rgb="FFFF0000"/>
      <name val="Verdana"/>
      <family val="2"/>
    </font>
    <font>
      <b/>
      <sz val="14"/>
      <color indexed="10"/>
      <name val="Verdana"/>
      <family val="2"/>
    </font>
    <font>
      <b/>
      <sz val="10"/>
      <color theme="1"/>
      <name val="Verdana"/>
      <family val="2"/>
    </font>
    <font>
      <b/>
      <sz val="16"/>
      <color indexed="10"/>
      <name val="Verdana"/>
      <family val="2"/>
    </font>
    <font>
      <b/>
      <sz val="10"/>
      <color theme="3"/>
      <name val="Verdana"/>
      <family val="2"/>
    </font>
    <font>
      <b/>
      <sz val="8"/>
      <color theme="1"/>
      <name val="Verdana"/>
      <family val="2"/>
    </font>
    <font>
      <b/>
      <sz val="10.5"/>
      <color theme="1"/>
      <name val="Calibri"/>
      <family val="2"/>
      <scheme val="minor"/>
    </font>
    <font>
      <b/>
      <sz val="11"/>
      <color theme="0"/>
      <name val="Calibri"/>
      <family val="2"/>
      <scheme val="minor"/>
    </font>
    <font>
      <b/>
      <sz val="12"/>
      <color theme="0"/>
      <name val="Calibri"/>
      <family val="2"/>
      <scheme val="minor"/>
    </font>
    <font>
      <b/>
      <sz val="14"/>
      <color rgb="FFFF0000"/>
      <name val="Calibri"/>
      <family val="2"/>
      <scheme val="minor"/>
    </font>
    <font>
      <b/>
      <sz val="15"/>
      <color rgb="FFFF0000"/>
      <name val="Calibri"/>
      <family val="2"/>
      <scheme val="minor"/>
    </font>
    <font>
      <sz val="15"/>
      <color rgb="FFFF0000"/>
      <name val="Calibri"/>
      <family val="2"/>
      <scheme val="minor"/>
    </font>
    <font>
      <b/>
      <sz val="12"/>
      <color theme="0"/>
      <name val="Arial"/>
      <family val="2"/>
    </font>
    <font>
      <sz val="8"/>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b/>
      <sz val="10"/>
      <color theme="3"/>
      <name val="Calibri"/>
      <family val="2"/>
      <scheme val="minor"/>
    </font>
    <font>
      <sz val="10"/>
      <name val="Calibri"/>
      <family val="2"/>
      <scheme val="minor"/>
    </font>
    <font>
      <b/>
      <sz val="16"/>
      <name val="Arial"/>
      <family val="2"/>
    </font>
    <font>
      <i/>
      <sz val="10"/>
      <color rgb="FFFF0000"/>
      <name val="Calibri"/>
      <family val="2"/>
      <scheme val="minor"/>
    </font>
    <font>
      <sz val="14"/>
      <color theme="1"/>
      <name val="Calibri"/>
      <family val="2"/>
      <scheme val="minor"/>
    </font>
    <font>
      <b/>
      <sz val="14"/>
      <name val="Arial"/>
      <family val="2"/>
    </font>
    <font>
      <b/>
      <sz val="14"/>
      <name val="Calibri"/>
      <family val="2"/>
      <scheme val="minor"/>
    </font>
    <font>
      <b/>
      <sz val="13"/>
      <name val="Arial"/>
      <family val="2"/>
    </font>
    <font>
      <b/>
      <sz val="10"/>
      <name val="Calibri"/>
      <family val="2"/>
      <scheme val="minor"/>
    </font>
    <font>
      <b/>
      <sz val="11"/>
      <name val="Verdana"/>
      <family val="2"/>
    </font>
    <font>
      <b/>
      <sz val="20"/>
      <color rgb="FFFF0000"/>
      <name val="Calibri"/>
      <family val="2"/>
      <scheme val="minor"/>
    </font>
    <font>
      <b/>
      <u/>
      <sz val="20"/>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6" tint="0.59999389629810485"/>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09">
    <xf numFmtId="0" fontId="0" fillId="0" borderId="0" xfId="0"/>
    <xf numFmtId="0" fontId="0" fillId="2" borderId="0" xfId="0" applyFill="1" applyProtection="1">
      <protection hidden="1"/>
    </xf>
    <xf numFmtId="0" fontId="3" fillId="2" borderId="0" xfId="0" applyFont="1" applyFill="1" applyBorder="1" applyAlignment="1" applyProtection="1">
      <alignment horizontal="center"/>
      <protection hidden="1"/>
    </xf>
    <xf numFmtId="164" fontId="6" fillId="4" borderId="7" xfId="0" applyNumberFormat="1" applyFont="1" applyFill="1" applyBorder="1" applyAlignment="1" applyProtection="1">
      <alignment horizontal="center" vertical="center" wrapText="1"/>
      <protection hidden="1"/>
    </xf>
    <xf numFmtId="164" fontId="6" fillId="4" borderId="1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164" fontId="2" fillId="2" borderId="7" xfId="1" applyNumberFormat="1" applyFont="1" applyFill="1" applyBorder="1" applyProtection="1">
      <protection locked="0" hidden="1"/>
    </xf>
    <xf numFmtId="164" fontId="0" fillId="2" borderId="7" xfId="1" applyNumberFormat="1" applyFont="1" applyFill="1" applyBorder="1" applyProtection="1">
      <protection locked="0" hidden="1"/>
    </xf>
    <xf numFmtId="164" fontId="0" fillId="2" borderId="7" xfId="1" applyNumberFormat="1" applyFont="1" applyFill="1" applyBorder="1" applyProtection="1">
      <protection hidden="1"/>
    </xf>
    <xf numFmtId="164" fontId="2" fillId="3" borderId="7" xfId="1"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0" fillId="2" borderId="5" xfId="0" applyFill="1" applyBorder="1" applyProtection="1">
      <protection hidden="1"/>
    </xf>
    <xf numFmtId="164" fontId="2" fillId="2" borderId="0" xfId="1" applyNumberFormat="1" applyFont="1" applyFill="1" applyProtection="1">
      <protection hidden="1"/>
    </xf>
    <xf numFmtId="164" fontId="0" fillId="2" borderId="0" xfId="1" applyNumberFormat="1" applyFont="1" applyFill="1" applyProtection="1">
      <protection hidden="1"/>
    </xf>
    <xf numFmtId="49" fontId="0" fillId="2" borderId="0" xfId="0" applyNumberFormat="1" applyFill="1" applyAlignment="1" applyProtection="1">
      <alignment wrapText="1"/>
      <protection hidden="1"/>
    </xf>
    <xf numFmtId="164" fontId="0" fillId="2" borderId="0" xfId="0" applyNumberFormat="1" applyFont="1" applyFill="1" applyProtection="1">
      <protection hidden="1"/>
    </xf>
    <xf numFmtId="9" fontId="0" fillId="2" borderId="0" xfId="2" applyFont="1" applyFill="1" applyProtection="1">
      <protection hidden="1"/>
    </xf>
    <xf numFmtId="164" fontId="2" fillId="2" borderId="12" xfId="0" applyNumberFormat="1" applyFont="1" applyFill="1" applyBorder="1" applyProtection="1">
      <protection hidden="1"/>
    </xf>
    <xf numFmtId="164" fontId="2" fillId="2" borderId="16" xfId="0" applyNumberFormat="1" applyFont="1" applyFill="1" applyBorder="1" applyProtection="1">
      <protection hidden="1"/>
    </xf>
    <xf numFmtId="0" fontId="0" fillId="2" borderId="0" xfId="0" applyFill="1" applyBorder="1" applyProtection="1">
      <protection hidden="1"/>
    </xf>
    <xf numFmtId="0" fontId="10" fillId="2" borderId="0" xfId="0" applyFont="1" applyFill="1" applyBorder="1" applyProtection="1">
      <protection hidden="1"/>
    </xf>
    <xf numFmtId="0" fontId="0" fillId="0" borderId="0" xfId="0" applyProtection="1">
      <protection hidden="1"/>
    </xf>
    <xf numFmtId="0" fontId="4" fillId="2" borderId="7" xfId="0" applyFont="1" applyFill="1" applyBorder="1" applyProtection="1">
      <protection hidden="1"/>
    </xf>
    <xf numFmtId="0" fontId="4" fillId="2" borderId="7"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164" fontId="5" fillId="2" borderId="7" xfId="1" applyNumberFormat="1" applyFont="1" applyFill="1" applyBorder="1" applyProtection="1">
      <protection hidden="1"/>
    </xf>
    <xf numFmtId="10" fontId="0" fillId="2" borderId="7" xfId="2" applyNumberFormat="1" applyFont="1" applyFill="1" applyBorder="1" applyProtection="1">
      <protection hidden="1"/>
    </xf>
    <xf numFmtId="43" fontId="0" fillId="2" borderId="0" xfId="0" applyNumberFormat="1" applyFill="1" applyBorder="1" applyProtection="1">
      <protection hidden="1"/>
    </xf>
    <xf numFmtId="0" fontId="13" fillId="2" borderId="0" xfId="0" applyFont="1" applyFill="1" applyBorder="1" applyAlignment="1" applyProtection="1">
      <alignment vertical="justify" wrapText="1" shrinkToFit="1"/>
      <protection hidden="1"/>
    </xf>
    <xf numFmtId="0" fontId="2" fillId="4" borderId="0" xfId="0" applyFont="1" applyFill="1" applyBorder="1" applyProtection="1">
      <protection hidden="1"/>
    </xf>
    <xf numFmtId="0" fontId="0" fillId="4" borderId="0" xfId="0" applyFill="1" applyBorder="1" applyProtection="1">
      <protection hidden="1"/>
    </xf>
    <xf numFmtId="0" fontId="12" fillId="2" borderId="0" xfId="0" applyFont="1" applyFill="1" applyBorder="1" applyProtection="1">
      <protection hidden="1"/>
    </xf>
    <xf numFmtId="0" fontId="2" fillId="2" borderId="0" xfId="0" applyFont="1" applyFill="1" applyBorder="1" applyProtection="1">
      <protection hidden="1"/>
    </xf>
    <xf numFmtId="164" fontId="2" fillId="2" borderId="0" xfId="1" applyNumberFormat="1" applyFont="1" applyFill="1" applyBorder="1" applyProtection="1">
      <protection hidden="1"/>
    </xf>
    <xf numFmtId="164" fontId="0" fillId="2" borderId="0" xfId="1" applyNumberFormat="1" applyFont="1" applyFill="1" applyBorder="1" applyProtection="1">
      <protection hidden="1"/>
    </xf>
    <xf numFmtId="49" fontId="0" fillId="2" borderId="0" xfId="0" applyNumberFormat="1" applyFill="1" applyBorder="1" applyAlignment="1" applyProtection="1">
      <alignment wrapText="1"/>
      <protection hidden="1"/>
    </xf>
    <xf numFmtId="164" fontId="0" fillId="2" borderId="0" xfId="0" applyNumberFormat="1" applyFont="1" applyFill="1" applyBorder="1" applyProtection="1">
      <protection hidden="1"/>
    </xf>
    <xf numFmtId="0" fontId="0" fillId="2" borderId="0" xfId="0" applyFont="1" applyFill="1" applyBorder="1" applyProtection="1">
      <protection hidden="1"/>
    </xf>
    <xf numFmtId="164" fontId="0" fillId="2" borderId="0" xfId="0" applyNumberFormat="1" applyFill="1" applyBorder="1" applyProtection="1">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11" fillId="2" borderId="8" xfId="0" applyFont="1" applyFill="1" applyBorder="1" applyProtection="1">
      <protection hidden="1"/>
    </xf>
    <xf numFmtId="0" fontId="0" fillId="2" borderId="9" xfId="0" applyFill="1" applyBorder="1" applyProtection="1">
      <protection hidden="1"/>
    </xf>
    <xf numFmtId="0" fontId="13" fillId="2" borderId="8" xfId="0" applyFont="1" applyFill="1" applyBorder="1" applyAlignment="1" applyProtection="1">
      <alignment vertical="justify" wrapText="1" shrinkToFit="1"/>
      <protection hidden="1"/>
    </xf>
    <xf numFmtId="0" fontId="13" fillId="2" borderId="9" xfId="0" applyFont="1" applyFill="1" applyBorder="1" applyAlignment="1" applyProtection="1">
      <alignment vertical="justify" wrapText="1" shrinkToFit="1"/>
      <protection hidden="1"/>
    </xf>
    <xf numFmtId="0" fontId="13" fillId="2" borderId="8" xfId="0" applyFont="1" applyFill="1" applyBorder="1" applyProtection="1">
      <protection hidden="1"/>
    </xf>
    <xf numFmtId="0" fontId="12" fillId="2" borderId="9" xfId="0" applyFont="1" applyFill="1" applyBorder="1" applyProtection="1">
      <protection hidden="1"/>
    </xf>
    <xf numFmtId="0" fontId="0" fillId="2" borderId="4" xfId="0" applyFill="1" applyBorder="1" applyProtection="1">
      <protection hidden="1"/>
    </xf>
    <xf numFmtId="0" fontId="0" fillId="2" borderId="6" xfId="0" applyFill="1" applyBorder="1" applyProtection="1">
      <protection hidden="1"/>
    </xf>
    <xf numFmtId="0" fontId="3" fillId="2" borderId="8" xfId="0" applyFont="1" applyFill="1" applyBorder="1" applyAlignment="1" applyProtection="1">
      <alignment horizontal="center"/>
      <protection hidden="1"/>
    </xf>
    <xf numFmtId="0" fontId="0" fillId="2" borderId="8" xfId="0" applyFill="1" applyBorder="1" applyProtection="1">
      <protection hidden="1"/>
    </xf>
    <xf numFmtId="0" fontId="2" fillId="2" borderId="8"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9" fillId="2" borderId="8" xfId="3" applyFont="1" applyFill="1" applyBorder="1" applyProtection="1">
      <protection hidden="1"/>
    </xf>
    <xf numFmtId="0" fontId="2" fillId="2" borderId="1" xfId="0" applyFont="1" applyFill="1" applyBorder="1" applyProtection="1">
      <protection hidden="1"/>
    </xf>
    <xf numFmtId="0" fontId="0" fillId="0" borderId="0" xfId="0" applyAlignment="1">
      <alignment wrapText="1"/>
    </xf>
    <xf numFmtId="164" fontId="0" fillId="0" borderId="0" xfId="1" applyNumberFormat="1" applyFont="1"/>
    <xf numFmtId="164" fontId="0" fillId="0" borderId="0" xfId="0" applyNumberFormat="1"/>
    <xf numFmtId="164" fontId="17" fillId="0" borderId="0" xfId="0" applyNumberFormat="1" applyFont="1"/>
    <xf numFmtId="164" fontId="0" fillId="0" borderId="0" xfId="1" applyNumberFormat="1" applyFont="1" applyBorder="1"/>
    <xf numFmtId="0" fontId="0" fillId="0" borderId="0" xfId="0" applyBorder="1"/>
    <xf numFmtId="164" fontId="4" fillId="0" borderId="0" xfId="0" applyNumberFormat="1" applyFont="1" applyBorder="1"/>
    <xf numFmtId="43" fontId="0" fillId="0" borderId="0" xfId="1" applyFont="1" applyBorder="1"/>
    <xf numFmtId="164" fontId="18" fillId="0" borderId="0" xfId="1" applyNumberFormat="1" applyFont="1" applyBorder="1" applyProtection="1">
      <protection hidden="1"/>
    </xf>
    <xf numFmtId="43" fontId="0" fillId="0" borderId="0" xfId="1" applyFont="1"/>
    <xf numFmtId="0" fontId="0" fillId="0" borderId="0" xfId="0" applyFill="1" applyBorder="1"/>
    <xf numFmtId="0" fontId="19" fillId="0" borderId="0" xfId="0" applyFont="1" applyFill="1" applyBorder="1"/>
    <xf numFmtId="0" fontId="0" fillId="0" borderId="0" xfId="0" applyFill="1"/>
    <xf numFmtId="0" fontId="4" fillId="0" borderId="0" xfId="0" applyFont="1" applyBorder="1" applyAlignment="1">
      <alignment horizontal="center"/>
    </xf>
    <xf numFmtId="164" fontId="5" fillId="0" borderId="0" xfId="1" applyNumberFormat="1" applyFont="1" applyFill="1" applyBorder="1" applyProtection="1">
      <protection hidden="1"/>
    </xf>
    <xf numFmtId="43" fontId="0" fillId="0" borderId="0" xfId="0" applyNumberFormat="1" applyBorder="1"/>
    <xf numFmtId="0" fontId="16" fillId="2" borderId="11" xfId="0" applyFont="1" applyFill="1" applyBorder="1" applyProtection="1"/>
    <xf numFmtId="9" fontId="0" fillId="0" borderId="0" xfId="0" applyNumberFormat="1" applyBorder="1"/>
    <xf numFmtId="10" fontId="0" fillId="0" borderId="0" xfId="0" applyNumberFormat="1" applyBorder="1"/>
    <xf numFmtId="164" fontId="20" fillId="0" borderId="0" xfId="0" applyNumberFormat="1" applyFont="1" applyFill="1" applyBorder="1" applyAlignment="1">
      <alignment vertical="center"/>
    </xf>
    <xf numFmtId="0" fontId="15" fillId="2" borderId="23" xfId="0" applyFont="1" applyFill="1" applyBorder="1" applyAlignment="1" applyProtection="1">
      <alignment horizontal="center"/>
    </xf>
    <xf numFmtId="0" fontId="15" fillId="2" borderId="24" xfId="0" applyFont="1" applyFill="1" applyBorder="1" applyAlignment="1" applyProtection="1">
      <alignment horizontal="center"/>
    </xf>
    <xf numFmtId="0" fontId="6" fillId="0" borderId="30" xfId="0" applyFont="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164" fontId="4" fillId="0" borderId="7" xfId="1" applyNumberFormat="1" applyFont="1" applyBorder="1" applyProtection="1">
      <protection hidden="1"/>
    </xf>
    <xf numFmtId="10" fontId="4" fillId="0" borderId="7" xfId="2" applyNumberFormat="1" applyFont="1" applyBorder="1" applyProtection="1">
      <protection hidden="1"/>
    </xf>
    <xf numFmtId="164" fontId="4" fillId="0" borderId="19" xfId="1" applyNumberFormat="1" applyFont="1" applyBorder="1" applyProtection="1">
      <protection hidden="1"/>
    </xf>
    <xf numFmtId="0" fontId="14" fillId="2" borderId="11" xfId="0" applyFont="1" applyFill="1" applyBorder="1" applyAlignment="1" applyProtection="1">
      <alignment wrapText="1"/>
      <protection hidden="1"/>
    </xf>
    <xf numFmtId="0" fontId="22" fillId="2" borderId="11" xfId="0" applyFont="1" applyFill="1" applyBorder="1" applyAlignment="1" applyProtection="1">
      <alignment horizontal="right" wrapText="1"/>
      <protection hidden="1"/>
    </xf>
    <xf numFmtId="164" fontId="6" fillId="6" borderId="7" xfId="0" applyNumberFormat="1" applyFont="1" applyFill="1" applyBorder="1" applyAlignment="1" applyProtection="1">
      <alignment horizontal="center" vertical="center" wrapText="1"/>
      <protection hidden="1"/>
    </xf>
    <xf numFmtId="164" fontId="6" fillId="6" borderId="10" xfId="0" applyNumberFormat="1" applyFont="1" applyFill="1" applyBorder="1" applyAlignment="1" applyProtection="1">
      <alignment horizontal="center" vertical="center" wrapText="1"/>
      <protection hidden="1"/>
    </xf>
    <xf numFmtId="164" fontId="2" fillId="8" borderId="7" xfId="1" applyNumberFormat="1" applyFont="1" applyFill="1" applyBorder="1" applyProtection="1">
      <protection hidden="1"/>
    </xf>
    <xf numFmtId="0" fontId="24" fillId="2" borderId="8" xfId="0" applyFont="1" applyFill="1" applyBorder="1" applyProtection="1">
      <protection hidden="1"/>
    </xf>
    <xf numFmtId="0" fontId="9" fillId="2" borderId="4" xfId="3" applyFont="1" applyFill="1" applyBorder="1" applyProtection="1">
      <protection hidden="1"/>
    </xf>
    <xf numFmtId="10" fontId="2" fillId="2" borderId="7" xfId="2" applyNumberFormat="1" applyFont="1" applyFill="1" applyBorder="1" applyProtection="1">
      <protection hidden="1"/>
    </xf>
    <xf numFmtId="164" fontId="2" fillId="2" borderId="7" xfId="1" applyNumberFormat="1" applyFont="1" applyFill="1" applyBorder="1" applyProtection="1">
      <protection hidden="1"/>
    </xf>
    <xf numFmtId="0" fontId="7" fillId="0" borderId="0" xfId="0" applyFont="1" applyFill="1" applyBorder="1" applyAlignment="1" applyProtection="1">
      <protection hidden="1"/>
    </xf>
    <xf numFmtId="0" fontId="26" fillId="2" borderId="0" xfId="0" applyFont="1" applyFill="1" applyProtection="1">
      <protection hidden="1"/>
    </xf>
    <xf numFmtId="0" fontId="26" fillId="0" borderId="0" xfId="0" applyFont="1"/>
    <xf numFmtId="0" fontId="28" fillId="0" borderId="10" xfId="0" applyFont="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6" fillId="0" borderId="0" xfId="0" applyFont="1" applyAlignment="1">
      <alignment wrapText="1"/>
    </xf>
    <xf numFmtId="164" fontId="26" fillId="0" borderId="0" xfId="1" applyNumberFormat="1" applyFont="1"/>
    <xf numFmtId="164" fontId="26" fillId="0" borderId="0" xfId="0" applyNumberFormat="1" applyFont="1"/>
    <xf numFmtId="164" fontId="31" fillId="0" borderId="0" xfId="0" applyNumberFormat="1" applyFont="1"/>
    <xf numFmtId="164" fontId="26" fillId="2" borderId="20" xfId="1" applyNumberFormat="1" applyFont="1" applyFill="1" applyBorder="1"/>
    <xf numFmtId="164" fontId="29" fillId="0" borderId="35" xfId="1" applyNumberFormat="1" applyFont="1" applyBorder="1" applyProtection="1">
      <protection hidden="1"/>
    </xf>
    <xf numFmtId="10" fontId="29" fillId="0" borderId="35" xfId="2" applyNumberFormat="1" applyFont="1" applyBorder="1" applyProtection="1">
      <protection hidden="1"/>
    </xf>
    <xf numFmtId="164" fontId="29" fillId="0" borderId="36" xfId="1" applyNumberFormat="1" applyFont="1" applyBorder="1" applyProtection="1">
      <protection hidden="1"/>
    </xf>
    <xf numFmtId="164" fontId="26" fillId="2" borderId="0" xfId="1" applyNumberFormat="1" applyFont="1" applyFill="1" applyBorder="1" applyProtection="1"/>
    <xf numFmtId="10" fontId="35" fillId="2" borderId="0" xfId="2" applyNumberFormat="1" applyFont="1" applyFill="1" applyBorder="1" applyProtection="1"/>
    <xf numFmtId="164" fontId="35" fillId="2" borderId="21" xfId="1" applyNumberFormat="1" applyFont="1" applyFill="1" applyBorder="1" applyProtection="1"/>
    <xf numFmtId="164" fontId="26" fillId="2" borderId="25" xfId="1" applyNumberFormat="1" applyFont="1" applyFill="1" applyBorder="1"/>
    <xf numFmtId="164" fontId="26" fillId="2" borderId="26" xfId="1" applyNumberFormat="1" applyFont="1" applyFill="1" applyBorder="1" applyProtection="1"/>
    <xf numFmtId="164" fontId="36" fillId="2" borderId="26" xfId="1" applyNumberFormat="1" applyFont="1" applyFill="1" applyBorder="1" applyAlignment="1" applyProtection="1">
      <alignment horizontal="right"/>
    </xf>
    <xf numFmtId="164" fontId="26" fillId="0" borderId="0" xfId="1" applyNumberFormat="1" applyFont="1" applyBorder="1"/>
    <xf numFmtId="0" fontId="26" fillId="0" borderId="0" xfId="0" applyFont="1" applyBorder="1"/>
    <xf numFmtId="164" fontId="35" fillId="0" borderId="0" xfId="0" applyNumberFormat="1" applyFont="1" applyBorder="1"/>
    <xf numFmtId="43" fontId="26" fillId="0" borderId="0" xfId="1" applyFont="1" applyBorder="1"/>
    <xf numFmtId="0" fontId="39" fillId="2" borderId="1" xfId="0" applyFont="1" applyFill="1" applyBorder="1" applyProtection="1">
      <protection hidden="1"/>
    </xf>
    <xf numFmtId="0" fontId="34" fillId="2" borderId="2" xfId="0" applyFont="1" applyFill="1" applyBorder="1" applyProtection="1">
      <protection hidden="1"/>
    </xf>
    <xf numFmtId="0" fontId="34" fillId="2" borderId="3" xfId="0" applyFont="1" applyFill="1" applyBorder="1" applyProtection="1">
      <protection hidden="1"/>
    </xf>
    <xf numFmtId="164" fontId="40" fillId="0" borderId="0" xfId="1" applyNumberFormat="1" applyFont="1" applyBorder="1" applyProtection="1">
      <protection hidden="1"/>
    </xf>
    <xf numFmtId="0" fontId="39" fillId="2" borderId="8" xfId="0" applyFont="1" applyFill="1" applyBorder="1" applyProtection="1">
      <protection hidden="1"/>
    </xf>
    <xf numFmtId="0" fontId="34" fillId="2" borderId="0" xfId="0" applyFont="1" applyFill="1" applyBorder="1" applyProtection="1">
      <protection hidden="1"/>
    </xf>
    <xf numFmtId="0" fontId="34" fillId="2" borderId="9" xfId="0" applyFont="1" applyFill="1" applyBorder="1" applyProtection="1">
      <protection hidden="1"/>
    </xf>
    <xf numFmtId="0" fontId="34" fillId="2" borderId="8" xfId="0" applyFont="1" applyFill="1" applyBorder="1" applyProtection="1">
      <protection hidden="1"/>
    </xf>
    <xf numFmtId="43" fontId="26" fillId="0" borderId="0" xfId="1" applyFont="1"/>
    <xf numFmtId="0" fontId="41" fillId="2" borderId="8" xfId="3" applyFont="1" applyFill="1" applyBorder="1" applyProtection="1">
      <protection hidden="1"/>
    </xf>
    <xf numFmtId="0" fontId="26" fillId="0" borderId="0" xfId="0" applyFont="1" applyFill="1" applyBorder="1"/>
    <xf numFmtId="0" fontId="26" fillId="2" borderId="8" xfId="0" applyFont="1" applyFill="1" applyBorder="1" applyProtection="1">
      <protection hidden="1"/>
    </xf>
    <xf numFmtId="0" fontId="26" fillId="2" borderId="0" xfId="0" applyFont="1" applyFill="1" applyBorder="1" applyProtection="1">
      <protection hidden="1"/>
    </xf>
    <xf numFmtId="0" fontId="26" fillId="2" borderId="9" xfId="0" applyFont="1" applyFill="1" applyBorder="1" applyProtection="1">
      <protection hidden="1"/>
    </xf>
    <xf numFmtId="0" fontId="26" fillId="2" borderId="4" xfId="0" applyFont="1" applyFill="1" applyBorder="1" applyProtection="1">
      <protection hidden="1"/>
    </xf>
    <xf numFmtId="0" fontId="26" fillId="2" borderId="5" xfId="0" applyFont="1" applyFill="1" applyBorder="1" applyProtection="1">
      <protection hidden="1"/>
    </xf>
    <xf numFmtId="0" fontId="26" fillId="2" borderId="6" xfId="0" applyFont="1" applyFill="1" applyBorder="1" applyProtection="1">
      <protection hidden="1"/>
    </xf>
    <xf numFmtId="0" fontId="30" fillId="0" borderId="0" xfId="0" applyFont="1" applyFill="1" applyBorder="1"/>
    <xf numFmtId="0" fontId="33" fillId="0" borderId="0" xfId="0" applyFont="1" applyFill="1" applyBorder="1"/>
    <xf numFmtId="0" fontId="26" fillId="0" borderId="0" xfId="0" applyFont="1" applyFill="1"/>
    <xf numFmtId="0" fontId="29" fillId="0" borderId="0" xfId="0" applyFont="1" applyBorder="1"/>
    <xf numFmtId="0" fontId="29"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horizontal="center"/>
    </xf>
    <xf numFmtId="164" fontId="30" fillId="2" borderId="7" xfId="1" applyNumberFormat="1" applyFont="1" applyFill="1" applyBorder="1" applyProtection="1">
      <protection hidden="1"/>
    </xf>
    <xf numFmtId="164" fontId="33" fillId="2" borderId="7" xfId="1" applyNumberFormat="1" applyFont="1" applyFill="1" applyBorder="1" applyProtection="1">
      <protection hidden="1"/>
    </xf>
    <xf numFmtId="10" fontId="33" fillId="2" borderId="7" xfId="2" applyNumberFormat="1" applyFont="1" applyFill="1" applyBorder="1" applyProtection="1">
      <protection hidden="1"/>
    </xf>
    <xf numFmtId="164" fontId="42" fillId="2" borderId="7" xfId="1" applyNumberFormat="1" applyFont="1" applyFill="1" applyBorder="1" applyProtection="1">
      <protection hidden="1"/>
    </xf>
    <xf numFmtId="10" fontId="42" fillId="2" borderId="7" xfId="2" applyNumberFormat="1" applyFont="1" applyFill="1" applyBorder="1" applyProtection="1">
      <protection hidden="1"/>
    </xf>
    <xf numFmtId="164" fontId="33" fillId="0" borderId="0" xfId="1" applyNumberFormat="1" applyFont="1" applyBorder="1"/>
    <xf numFmtId="0" fontId="33" fillId="0" borderId="0" xfId="0" applyFont="1"/>
    <xf numFmtId="0" fontId="42" fillId="0" borderId="0" xfId="0" applyFont="1" applyFill="1" applyBorder="1"/>
    <xf numFmtId="164" fontId="30" fillId="0" borderId="0" xfId="1" applyNumberFormat="1" applyFont="1" applyFill="1" applyBorder="1" applyProtection="1">
      <protection hidden="1"/>
    </xf>
    <xf numFmtId="10" fontId="33" fillId="0" borderId="0" xfId="2" applyNumberFormat="1" applyFont="1" applyBorder="1"/>
    <xf numFmtId="0" fontId="33" fillId="0" borderId="0" xfId="0" applyFont="1" applyBorder="1"/>
    <xf numFmtId="0" fontId="35" fillId="0" borderId="0" xfId="0" applyFont="1" applyBorder="1" applyAlignment="1">
      <alignment horizontal="center"/>
    </xf>
    <xf numFmtId="164" fontId="31" fillId="0" borderId="0" xfId="1" applyNumberFormat="1" applyFont="1" applyFill="1" applyBorder="1" applyProtection="1">
      <protection hidden="1"/>
    </xf>
    <xf numFmtId="164" fontId="2" fillId="9" borderId="7" xfId="1" applyNumberFormat="1" applyFont="1" applyFill="1" applyBorder="1" applyProtection="1">
      <protection locked="0" hidden="1"/>
    </xf>
    <xf numFmtId="164" fontId="0" fillId="9" borderId="7" xfId="1" applyNumberFormat="1" applyFont="1" applyFill="1" applyBorder="1" applyProtection="1">
      <protection locked="0" hidden="1"/>
    </xf>
    <xf numFmtId="0" fontId="0" fillId="0" borderId="0" xfId="0" applyBorder="1" applyProtection="1">
      <protection hidden="1"/>
    </xf>
    <xf numFmtId="0" fontId="4" fillId="0" borderId="0" xfId="0" applyFont="1" applyBorder="1" applyAlignment="1" applyProtection="1">
      <alignment horizontal="center"/>
      <protection hidden="1"/>
    </xf>
    <xf numFmtId="10" fontId="0" fillId="0" borderId="0" xfId="2" applyNumberFormat="1" applyFont="1" applyBorder="1" applyProtection="1">
      <protection hidden="1"/>
    </xf>
    <xf numFmtId="164" fontId="0" fillId="0" borderId="0" xfId="1" applyNumberFormat="1" applyFont="1" applyBorder="1" applyProtection="1">
      <protection hidden="1"/>
    </xf>
    <xf numFmtId="43" fontId="0" fillId="0" borderId="0" xfId="0" applyNumberFormat="1" applyBorder="1" applyProtection="1">
      <protection hidden="1"/>
    </xf>
    <xf numFmtId="0" fontId="4" fillId="0" borderId="20" xfId="0" applyFont="1" applyBorder="1" applyAlignment="1" applyProtection="1">
      <alignment horizontal="center"/>
      <protection hidden="1"/>
    </xf>
    <xf numFmtId="10" fontId="0" fillId="0" borderId="21" xfId="2" applyNumberFormat="1" applyFont="1" applyBorder="1" applyProtection="1">
      <protection hidden="1"/>
    </xf>
    <xf numFmtId="0" fontId="4" fillId="0" borderId="25" xfId="0" applyFont="1" applyBorder="1" applyAlignment="1" applyProtection="1">
      <alignment horizontal="center"/>
      <protection hidden="1"/>
    </xf>
    <xf numFmtId="164" fontId="5" fillId="0" borderId="26" xfId="1" applyNumberFormat="1" applyFont="1" applyFill="1" applyBorder="1" applyProtection="1">
      <protection hidden="1"/>
    </xf>
    <xf numFmtId="10" fontId="0" fillId="0" borderId="26" xfId="2" applyNumberFormat="1" applyFont="1" applyBorder="1" applyProtection="1">
      <protection hidden="1"/>
    </xf>
    <xf numFmtId="164" fontId="0" fillId="0" borderId="26" xfId="1" applyNumberFormat="1" applyFont="1" applyBorder="1" applyProtection="1">
      <protection hidden="1"/>
    </xf>
    <xf numFmtId="10" fontId="0" fillId="0" borderId="28" xfId="2" applyNumberFormat="1" applyFont="1" applyBorder="1" applyProtection="1">
      <protection hidden="1"/>
    </xf>
    <xf numFmtId="0" fontId="4" fillId="10" borderId="37" xfId="0" applyFont="1" applyFill="1" applyBorder="1" applyProtection="1">
      <protection hidden="1"/>
    </xf>
    <xf numFmtId="0" fontId="4" fillId="10" borderId="38" xfId="0" applyFont="1" applyFill="1" applyBorder="1" applyAlignment="1" applyProtection="1">
      <alignment horizontal="center" vertical="center" wrapText="1"/>
      <protection hidden="1"/>
    </xf>
    <xf numFmtId="0" fontId="4" fillId="10" borderId="39" xfId="0" applyFont="1" applyFill="1" applyBorder="1" applyAlignment="1" applyProtection="1">
      <alignment horizontal="center" vertical="center" wrapText="1"/>
      <protection hidden="1"/>
    </xf>
    <xf numFmtId="0" fontId="43" fillId="2" borderId="0" xfId="0" applyFont="1" applyFill="1" applyBorder="1" applyProtection="1">
      <protection hidden="1"/>
    </xf>
    <xf numFmtId="0" fontId="0" fillId="2" borderId="0" xfId="0" applyFill="1"/>
    <xf numFmtId="164" fontId="2" fillId="2" borderId="0" xfId="0" applyNumberFormat="1" applyFont="1" applyFill="1" applyBorder="1" applyProtection="1">
      <protection hidden="1"/>
    </xf>
    <xf numFmtId="0" fontId="47" fillId="2" borderId="37" xfId="0" applyFont="1" applyFill="1" applyBorder="1" applyProtection="1">
      <protection hidden="1"/>
    </xf>
    <xf numFmtId="0" fontId="48" fillId="2" borderId="38" xfId="0" applyFont="1" applyFill="1" applyBorder="1" applyProtection="1">
      <protection hidden="1"/>
    </xf>
    <xf numFmtId="164" fontId="46" fillId="2" borderId="43" xfId="0" applyNumberFormat="1" applyFont="1" applyFill="1" applyBorder="1" applyProtection="1">
      <protection hidden="1"/>
    </xf>
    <xf numFmtId="164" fontId="47" fillId="0" borderId="12" xfId="1" applyNumberFormat="1" applyFont="1" applyFill="1" applyBorder="1" applyProtection="1">
      <protection hidden="1"/>
    </xf>
    <xf numFmtId="0" fontId="2" fillId="10" borderId="5" xfId="0" applyFont="1" applyFill="1" applyBorder="1" applyProtection="1">
      <protection hidden="1"/>
    </xf>
    <xf numFmtId="0" fontId="0" fillId="10" borderId="5" xfId="0" applyFill="1" applyBorder="1" applyProtection="1">
      <protection hidden="1"/>
    </xf>
    <xf numFmtId="10" fontId="0" fillId="2" borderId="0" xfId="2" applyNumberFormat="1" applyFont="1" applyFill="1" applyBorder="1" applyProtection="1">
      <protection hidden="1"/>
    </xf>
    <xf numFmtId="0" fontId="46" fillId="2" borderId="37" xfId="0" applyFont="1" applyFill="1" applyBorder="1" applyProtection="1">
      <protection hidden="1"/>
    </xf>
    <xf numFmtId="0" fontId="21" fillId="2" borderId="38" xfId="0" applyFont="1" applyFill="1" applyBorder="1" applyProtection="1">
      <protection hidden="1"/>
    </xf>
    <xf numFmtId="164" fontId="38" fillId="2" borderId="12" xfId="1" applyNumberFormat="1" applyFont="1" applyFill="1" applyBorder="1" applyProtection="1">
      <protection hidden="1"/>
    </xf>
    <xf numFmtId="0" fontId="30" fillId="2" borderId="10" xfId="0" applyFont="1" applyFill="1" applyBorder="1" applyAlignment="1" applyProtection="1">
      <alignment horizontal="center" vertical="center"/>
    </xf>
    <xf numFmtId="164" fontId="33" fillId="2" borderId="23" xfId="0" applyNumberFormat="1" applyFont="1" applyFill="1" applyBorder="1" applyAlignment="1">
      <alignment horizontal="center" vertical="center"/>
    </xf>
    <xf numFmtId="0" fontId="4" fillId="0" borderId="40" xfId="0" applyFont="1" applyBorder="1" applyAlignment="1" applyProtection="1">
      <alignment horizontal="center"/>
      <protection hidden="1"/>
    </xf>
    <xf numFmtId="164" fontId="5" fillId="0" borderId="41" xfId="1" applyNumberFormat="1" applyFont="1" applyFill="1" applyBorder="1" applyProtection="1">
      <protection hidden="1"/>
    </xf>
    <xf numFmtId="10" fontId="0" fillId="0" borderId="41" xfId="2" applyNumberFormat="1" applyFont="1" applyBorder="1" applyProtection="1">
      <protection hidden="1"/>
    </xf>
    <xf numFmtId="164" fontId="0" fillId="0" borderId="41" xfId="1" applyNumberFormat="1" applyFont="1" applyBorder="1" applyProtection="1">
      <protection hidden="1"/>
    </xf>
    <xf numFmtId="10" fontId="0" fillId="0" borderId="42" xfId="2" applyNumberFormat="1" applyFont="1" applyBorder="1" applyProtection="1">
      <protection hidden="1"/>
    </xf>
    <xf numFmtId="10" fontId="44" fillId="11" borderId="15" xfId="2" applyNumberFormat="1" applyFont="1" applyFill="1" applyBorder="1" applyAlignment="1">
      <alignment vertical="top"/>
    </xf>
    <xf numFmtId="0" fontId="50" fillId="2" borderId="7" xfId="0" applyFont="1" applyFill="1" applyBorder="1" applyAlignment="1">
      <alignment horizontal="center" vertical="center"/>
    </xf>
    <xf numFmtId="0" fontId="50" fillId="2" borderId="23" xfId="0" applyFont="1" applyFill="1" applyBorder="1" applyAlignment="1">
      <alignment horizontal="center" vertical="center"/>
    </xf>
    <xf numFmtId="165" fontId="0" fillId="0" borderId="0" xfId="0" applyNumberFormat="1" applyBorder="1"/>
    <xf numFmtId="0" fontId="50" fillId="2" borderId="0" xfId="0" applyFont="1" applyFill="1" applyAlignment="1">
      <alignment horizontal="center" vertical="center"/>
    </xf>
    <xf numFmtId="0" fontId="51" fillId="2" borderId="7" xfId="0" applyFont="1" applyFill="1" applyBorder="1" applyAlignment="1">
      <alignment vertical="top" wrapText="1"/>
    </xf>
    <xf numFmtId="0" fontId="53" fillId="6" borderId="14" xfId="0" applyFont="1" applyFill="1" applyBorder="1" applyAlignment="1">
      <alignment vertical="top" wrapText="1"/>
    </xf>
    <xf numFmtId="0" fontId="51" fillId="2" borderId="23" xfId="0" applyFont="1" applyFill="1" applyBorder="1" applyAlignment="1">
      <alignment vertical="top" wrapText="1"/>
    </xf>
    <xf numFmtId="0" fontId="51" fillId="2" borderId="7" xfId="0" applyFont="1" applyFill="1" applyBorder="1" applyAlignment="1">
      <alignment horizontal="left" vertical="top" wrapText="1"/>
    </xf>
    <xf numFmtId="0" fontId="51" fillId="2" borderId="23" xfId="0" applyFont="1" applyFill="1" applyBorder="1" applyAlignment="1">
      <alignment horizontal="left" vertical="top" wrapText="1"/>
    </xf>
    <xf numFmtId="0" fontId="53" fillId="2" borderId="11" xfId="0" applyFont="1" applyFill="1" applyBorder="1" applyAlignment="1">
      <alignment vertical="top" wrapText="1"/>
    </xf>
    <xf numFmtId="0" fontId="53" fillId="2" borderId="7" xfId="0" applyFont="1" applyFill="1" applyBorder="1" applyAlignment="1">
      <alignment vertical="top" wrapText="1"/>
    </xf>
    <xf numFmtId="0" fontId="54" fillId="2" borderId="0" xfId="0" applyFont="1" applyFill="1" applyBorder="1" applyAlignment="1">
      <alignment horizontal="right" vertical="top" wrapText="1"/>
    </xf>
    <xf numFmtId="0" fontId="51" fillId="2" borderId="0" xfId="0" applyFont="1" applyFill="1" applyBorder="1" applyAlignment="1" applyProtection="1">
      <alignment horizontal="left" vertical="top" wrapText="1"/>
      <protection hidden="1"/>
    </xf>
    <xf numFmtId="0" fontId="51" fillId="0" borderId="0" xfId="0" applyFont="1" applyBorder="1" applyAlignment="1">
      <alignment horizontal="left" vertical="top" wrapText="1"/>
    </xf>
    <xf numFmtId="0" fontId="51" fillId="2" borderId="0" xfId="0" applyFont="1" applyFill="1" applyBorder="1" applyAlignment="1" applyProtection="1">
      <alignment vertical="top" wrapText="1"/>
      <protection hidden="1"/>
    </xf>
    <xf numFmtId="0" fontId="51" fillId="0" borderId="0" xfId="0" applyFont="1" applyAlignment="1">
      <alignment vertical="top" wrapText="1"/>
    </xf>
    <xf numFmtId="0" fontId="53" fillId="6" borderId="13" xfId="0" applyFont="1" applyFill="1" applyBorder="1" applyAlignment="1">
      <alignment horizontal="left" vertical="center"/>
    </xf>
    <xf numFmtId="0" fontId="53" fillId="2" borderId="7" xfId="0" applyFont="1" applyFill="1" applyBorder="1" applyAlignment="1">
      <alignment horizontal="left" vertical="top" wrapText="1"/>
    </xf>
    <xf numFmtId="0" fontId="53" fillId="2" borderId="13" xfId="0" applyFont="1" applyFill="1" applyBorder="1" applyAlignment="1">
      <alignment horizontal="left" vertical="top" wrapText="1"/>
    </xf>
    <xf numFmtId="0" fontId="53" fillId="2" borderId="11" xfId="0" applyFont="1" applyFill="1" applyBorder="1" applyAlignment="1">
      <alignment horizontal="center" vertical="center"/>
    </xf>
    <xf numFmtId="0" fontId="53" fillId="6" borderId="13" xfId="0" applyFont="1" applyFill="1" applyBorder="1" applyAlignment="1">
      <alignment vertical="center"/>
    </xf>
    <xf numFmtId="0" fontId="53" fillId="2" borderId="7" xfId="0" applyFont="1" applyFill="1" applyBorder="1" applyAlignment="1">
      <alignment horizontal="center" vertical="center"/>
    </xf>
    <xf numFmtId="0" fontId="53" fillId="2" borderId="0" xfId="0" applyFont="1" applyFill="1" applyAlignment="1">
      <alignment horizontal="center" vertical="center"/>
    </xf>
    <xf numFmtId="0" fontId="53" fillId="2" borderId="0" xfId="0" applyFont="1" applyFill="1" applyBorder="1" applyAlignment="1" applyProtection="1">
      <alignment horizontal="left" vertical="center"/>
      <protection hidden="1"/>
    </xf>
    <xf numFmtId="0" fontId="51" fillId="2" borderId="0" xfId="0" applyFont="1" applyFill="1" applyBorder="1" applyAlignment="1" applyProtection="1">
      <alignment horizontal="left" vertical="top"/>
      <protection hidden="1"/>
    </xf>
    <xf numFmtId="0" fontId="51" fillId="2" borderId="0" xfId="0" applyFont="1" applyFill="1" applyBorder="1" applyAlignment="1" applyProtection="1">
      <alignment horizontal="left" vertical="center"/>
      <protection hidden="1"/>
    </xf>
    <xf numFmtId="0" fontId="51" fillId="2" borderId="0" xfId="0" applyFont="1" applyFill="1" applyBorder="1" applyAlignment="1" applyProtection="1">
      <alignment horizontal="center" vertical="center"/>
      <protection hidden="1"/>
    </xf>
    <xf numFmtId="0" fontId="53" fillId="0" borderId="0" xfId="0" applyFont="1" applyAlignment="1">
      <alignment horizontal="center" vertical="center"/>
    </xf>
    <xf numFmtId="0" fontId="53" fillId="6" borderId="7" xfId="0" applyFont="1" applyFill="1" applyBorder="1" applyAlignment="1">
      <alignment horizontal="center" vertical="top"/>
    </xf>
    <xf numFmtId="10" fontId="54" fillId="2" borderId="0" xfId="3" applyNumberFormat="1" applyFont="1" applyFill="1" applyAlignment="1">
      <alignment horizontal="center" vertical="top"/>
    </xf>
    <xf numFmtId="10" fontId="51" fillId="2" borderId="7" xfId="2" applyNumberFormat="1" applyFont="1" applyFill="1" applyBorder="1" applyAlignment="1">
      <alignment horizontal="center" vertical="top"/>
    </xf>
    <xf numFmtId="0" fontId="53" fillId="2" borderId="10" xfId="0" applyFont="1" applyFill="1" applyBorder="1" applyAlignment="1">
      <alignment horizontal="center" vertical="center"/>
    </xf>
    <xf numFmtId="0" fontId="51" fillId="2" borderId="15" xfId="0" applyFont="1" applyFill="1" applyBorder="1" applyAlignment="1">
      <alignment vertical="top" wrapText="1"/>
    </xf>
    <xf numFmtId="0" fontId="53" fillId="2" borderId="15" xfId="0" applyFont="1" applyFill="1" applyBorder="1" applyAlignment="1">
      <alignment vertical="top" wrapText="1"/>
    </xf>
    <xf numFmtId="0" fontId="53" fillId="2" borderId="14" xfId="0" applyFont="1" applyFill="1" applyBorder="1" applyAlignment="1">
      <alignment horizontal="right" vertical="top" wrapText="1"/>
    </xf>
    <xf numFmtId="0" fontId="50" fillId="2" borderId="10" xfId="0" applyFont="1" applyFill="1" applyBorder="1" applyAlignment="1">
      <alignment horizontal="center" vertical="center"/>
    </xf>
    <xf numFmtId="10" fontId="51" fillId="2" borderId="4" xfId="2" applyNumberFormat="1" applyFont="1" applyFill="1" applyBorder="1" applyAlignment="1">
      <alignment horizontal="center" vertical="top"/>
    </xf>
    <xf numFmtId="10" fontId="51" fillId="2" borderId="23" xfId="2" applyNumberFormat="1" applyFont="1" applyFill="1" applyBorder="1" applyAlignment="1">
      <alignment horizontal="center" vertical="top"/>
    </xf>
    <xf numFmtId="0" fontId="50" fillId="2" borderId="7" xfId="0" applyFont="1" applyFill="1" applyBorder="1" applyAlignment="1">
      <alignment horizontal="center" vertical="center" wrapText="1"/>
    </xf>
    <xf numFmtId="164" fontId="59" fillId="2" borderId="20" xfId="1" applyNumberFormat="1" applyFont="1" applyFill="1" applyBorder="1"/>
    <xf numFmtId="164" fontId="59" fillId="2" borderId="0" xfId="1" applyNumberFormat="1" applyFont="1" applyFill="1" applyBorder="1" applyProtection="1"/>
    <xf numFmtId="10" fontId="60" fillId="2" borderId="0" xfId="2" applyNumberFormat="1" applyFont="1" applyFill="1" applyBorder="1" applyProtection="1"/>
    <xf numFmtId="164" fontId="60" fillId="9" borderId="19" xfId="1" applyNumberFormat="1" applyFont="1" applyFill="1" applyBorder="1" applyProtection="1">
      <protection hidden="1"/>
    </xf>
    <xf numFmtId="0" fontId="59" fillId="0" borderId="0" xfId="0" applyFont="1"/>
    <xf numFmtId="164" fontId="59" fillId="2" borderId="25" xfId="1" applyNumberFormat="1" applyFont="1" applyFill="1" applyBorder="1"/>
    <xf numFmtId="164" fontId="59" fillId="2" borderId="26" xfId="1" applyNumberFormat="1" applyFont="1" applyFill="1" applyBorder="1" applyProtection="1"/>
    <xf numFmtId="164" fontId="21" fillId="2" borderId="26" xfId="1" applyNumberFormat="1" applyFont="1" applyFill="1" applyBorder="1" applyAlignment="1" applyProtection="1">
      <alignment horizontal="right"/>
    </xf>
    <xf numFmtId="164" fontId="60" fillId="12" borderId="19" xfId="1" applyNumberFormat="1" applyFont="1" applyFill="1" applyBorder="1" applyProtection="1">
      <protection hidden="1"/>
    </xf>
    <xf numFmtId="10" fontId="56" fillId="2" borderId="7" xfId="2" applyNumberFormat="1" applyFont="1" applyFill="1" applyBorder="1" applyAlignment="1">
      <alignment horizontal="center" vertical="top"/>
    </xf>
    <xf numFmtId="0" fontId="51" fillId="2" borderId="0" xfId="0" applyFont="1" applyFill="1" applyBorder="1" applyAlignment="1" applyProtection="1">
      <alignment horizontal="center" vertical="top"/>
      <protection hidden="1"/>
    </xf>
    <xf numFmtId="0" fontId="51" fillId="2" borderId="0" xfId="0" applyFont="1" applyFill="1" applyBorder="1" applyAlignment="1" applyProtection="1">
      <alignment horizontal="center" vertical="top" wrapText="1"/>
      <protection hidden="1"/>
    </xf>
    <xf numFmtId="10" fontId="51" fillId="0" borderId="0" xfId="2" applyNumberFormat="1" applyFont="1" applyAlignment="1">
      <alignment horizontal="center" vertical="top"/>
    </xf>
    <xf numFmtId="0" fontId="53" fillId="6" borderId="7" xfId="0" applyFont="1" applyFill="1" applyBorder="1" applyAlignment="1">
      <alignment horizontal="left" vertical="center"/>
    </xf>
    <xf numFmtId="0" fontId="53" fillId="6" borderId="7" xfId="0" applyFont="1" applyFill="1" applyBorder="1" applyAlignment="1">
      <alignment vertical="top" wrapText="1"/>
    </xf>
    <xf numFmtId="0" fontId="50" fillId="6" borderId="7" xfId="0" applyFont="1" applyFill="1" applyBorder="1" applyAlignment="1">
      <alignment horizontal="center" vertical="center"/>
    </xf>
    <xf numFmtId="0" fontId="50" fillId="6" borderId="7" xfId="0" applyFont="1" applyFill="1" applyBorder="1" applyAlignment="1">
      <alignment horizontal="center" vertical="center" wrapText="1"/>
    </xf>
    <xf numFmtId="0" fontId="50" fillId="6" borderId="10" xfId="0" applyFont="1" applyFill="1" applyBorder="1" applyAlignment="1">
      <alignment horizontal="center" vertical="center"/>
    </xf>
    <xf numFmtId="0" fontId="50" fillId="4" borderId="7" xfId="0" applyFont="1" applyFill="1" applyBorder="1" applyAlignment="1">
      <alignment horizontal="center" vertical="center"/>
    </xf>
    <xf numFmtId="164" fontId="4" fillId="9" borderId="46" xfId="0" applyNumberFormat="1" applyFont="1" applyFill="1" applyBorder="1" applyAlignment="1">
      <alignment horizontal="right" vertical="center" wrapText="1"/>
    </xf>
    <xf numFmtId="0" fontId="50" fillId="2" borderId="23" xfId="0" applyFont="1" applyFill="1" applyBorder="1" applyAlignment="1">
      <alignment horizontal="center" vertical="center"/>
    </xf>
    <xf numFmtId="0" fontId="50" fillId="2" borderId="11" xfId="0" applyFont="1" applyFill="1" applyBorder="1" applyAlignment="1">
      <alignment horizontal="center" vertical="center"/>
    </xf>
    <xf numFmtId="0" fontId="53" fillId="2" borderId="10" xfId="0" applyFont="1" applyFill="1" applyBorder="1" applyAlignment="1">
      <alignment horizontal="left" vertical="top"/>
    </xf>
    <xf numFmtId="0" fontId="53" fillId="2" borderId="11" xfId="0" applyFont="1" applyFill="1" applyBorder="1" applyAlignment="1">
      <alignment horizontal="center" vertical="center" wrapText="1"/>
    </xf>
    <xf numFmtId="10" fontId="51" fillId="2" borderId="7" xfId="2" applyNumberFormat="1" applyFont="1" applyFill="1" applyBorder="1" applyAlignment="1">
      <alignment horizontal="center" vertical="top"/>
    </xf>
    <xf numFmtId="0" fontId="53" fillId="2" borderId="23" xfId="0" applyFont="1" applyFill="1" applyBorder="1" applyAlignment="1">
      <alignment horizontal="center" vertical="center" wrapText="1"/>
    </xf>
    <xf numFmtId="0" fontId="53" fillId="2" borderId="23" xfId="0" applyFont="1" applyFill="1" applyBorder="1" applyAlignment="1">
      <alignment horizontal="left" vertical="top" wrapText="1"/>
    </xf>
    <xf numFmtId="0" fontId="53" fillId="2" borderId="10" xfId="0" applyFont="1" applyFill="1" applyBorder="1" applyAlignment="1">
      <alignment horizontal="left" vertical="center"/>
    </xf>
    <xf numFmtId="0" fontId="53" fillId="2" borderId="7" xfId="0" applyFont="1" applyFill="1" applyBorder="1" applyAlignment="1">
      <alignment horizontal="center" vertical="center"/>
    </xf>
    <xf numFmtId="0" fontId="50" fillId="2" borderId="10" xfId="0" applyFont="1" applyFill="1" applyBorder="1" applyAlignment="1">
      <alignment vertical="center"/>
    </xf>
    <xf numFmtId="0" fontId="50" fillId="2" borderId="11" xfId="0" applyFont="1" applyFill="1" applyBorder="1" applyAlignment="1">
      <alignment vertical="center"/>
    </xf>
    <xf numFmtId="0" fontId="53" fillId="2" borderId="7" xfId="0" applyFont="1" applyFill="1" applyBorder="1" applyAlignment="1">
      <alignment horizontal="center" vertical="center" wrapText="1"/>
    </xf>
    <xf numFmtId="10" fontId="51" fillId="0" borderId="7" xfId="2" applyNumberFormat="1" applyFont="1" applyFill="1" applyBorder="1" applyAlignment="1">
      <alignment horizontal="center" vertical="top"/>
    </xf>
    <xf numFmtId="0" fontId="53" fillId="2" borderId="11" xfId="0" applyFont="1" applyFill="1" applyBorder="1" applyAlignment="1">
      <alignment horizontal="left" vertical="top"/>
    </xf>
    <xf numFmtId="0" fontId="53" fillId="2" borderId="7" xfId="0" applyFont="1" applyFill="1" applyBorder="1" applyAlignment="1">
      <alignment horizontal="left" vertical="center" wrapText="1"/>
    </xf>
    <xf numFmtId="0" fontId="53" fillId="6" borderId="14" xfId="0" applyFont="1" applyFill="1" applyBorder="1" applyAlignment="1">
      <alignment horizontal="left" vertical="top"/>
    </xf>
    <xf numFmtId="0" fontId="53" fillId="2" borderId="0" xfId="0" applyFont="1" applyFill="1" applyBorder="1" applyAlignment="1">
      <alignment horizontal="left" vertical="center" wrapText="1"/>
    </xf>
    <xf numFmtId="0" fontId="53" fillId="6" borderId="7" xfId="0" applyFont="1" applyFill="1" applyBorder="1" applyAlignment="1">
      <alignment horizontal="left" vertical="top"/>
    </xf>
    <xf numFmtId="0" fontId="53" fillId="2" borderId="7" xfId="0" applyFont="1" applyFill="1" applyBorder="1" applyAlignment="1">
      <alignment horizontal="left" vertical="top"/>
    </xf>
    <xf numFmtId="0" fontId="53" fillId="2" borderId="0" xfId="0" applyFont="1" applyFill="1" applyBorder="1" applyAlignment="1">
      <alignment horizontal="left" vertical="top"/>
    </xf>
    <xf numFmtId="0" fontId="53" fillId="2" borderId="4" xfId="0" applyFont="1" applyFill="1" applyBorder="1" applyAlignment="1">
      <alignment horizontal="left" vertical="top"/>
    </xf>
    <xf numFmtId="0" fontId="53" fillId="2" borderId="7" xfId="0" applyFont="1" applyFill="1" applyBorder="1" applyAlignment="1">
      <alignment horizontal="left" vertical="center"/>
    </xf>
    <xf numFmtId="0" fontId="51" fillId="2" borderId="0" xfId="0" applyFont="1" applyFill="1" applyAlignment="1">
      <alignment horizontal="left" vertical="top"/>
    </xf>
    <xf numFmtId="0" fontId="51" fillId="0" borderId="0" xfId="0" applyFont="1" applyAlignment="1">
      <alignment horizontal="left" vertical="top"/>
    </xf>
    <xf numFmtId="0" fontId="25" fillId="14" borderId="1" xfId="0" applyFont="1" applyFill="1" applyBorder="1" applyAlignment="1" applyProtection="1">
      <protection hidden="1"/>
    </xf>
    <xf numFmtId="0" fontId="49" fillId="14" borderId="2" xfId="0" applyFont="1" applyFill="1" applyBorder="1" applyAlignment="1" applyProtection="1">
      <protection hidden="1"/>
    </xf>
    <xf numFmtId="0" fontId="49" fillId="14" borderId="3" xfId="0" applyFont="1" applyFill="1" applyBorder="1" applyAlignment="1" applyProtection="1">
      <protection hidden="1"/>
    </xf>
    <xf numFmtId="0" fontId="25" fillId="14" borderId="13" xfId="0" applyFont="1" applyFill="1" applyBorder="1" applyAlignment="1" applyProtection="1">
      <protection hidden="1"/>
    </xf>
    <xf numFmtId="0" fontId="49" fillId="14" borderId="14" xfId="0" applyFont="1" applyFill="1" applyBorder="1" applyAlignment="1" applyProtection="1">
      <protection hidden="1"/>
    </xf>
    <xf numFmtId="0" fontId="49" fillId="14" borderId="15" xfId="0" applyFont="1" applyFill="1" applyBorder="1" applyAlignment="1" applyProtection="1">
      <protection hidden="1"/>
    </xf>
    <xf numFmtId="0" fontId="64" fillId="15" borderId="0" xfId="0" applyFont="1" applyFill="1" applyBorder="1" applyAlignment="1" applyProtection="1">
      <protection hidden="1"/>
    </xf>
    <xf numFmtId="0" fontId="7" fillId="15" borderId="0" xfId="0" applyFont="1" applyFill="1" applyBorder="1" applyAlignment="1" applyProtection="1">
      <protection hidden="1"/>
    </xf>
    <xf numFmtId="0" fontId="7" fillId="13" borderId="1" xfId="0" applyFont="1" applyFill="1" applyBorder="1" applyAlignment="1"/>
    <xf numFmtId="0" fontId="3" fillId="13" borderId="2" xfId="0" applyFont="1" applyFill="1" applyBorder="1" applyAlignment="1"/>
    <xf numFmtId="0" fontId="3" fillId="13" borderId="3" xfId="0" applyFont="1" applyFill="1" applyBorder="1" applyAlignment="1"/>
    <xf numFmtId="0" fontId="7" fillId="13" borderId="8" xfId="0" applyFont="1" applyFill="1" applyBorder="1" applyAlignment="1"/>
    <xf numFmtId="0" fontId="3" fillId="13" borderId="0" xfId="0" applyFont="1" applyFill="1" applyBorder="1" applyAlignment="1"/>
    <xf numFmtId="0" fontId="3" fillId="13" borderId="9" xfId="0" applyFont="1" applyFill="1" applyBorder="1" applyAlignment="1"/>
    <xf numFmtId="0" fontId="7" fillId="13" borderId="4" xfId="0" applyFont="1" applyFill="1" applyBorder="1" applyAlignment="1"/>
    <xf numFmtId="0" fontId="3" fillId="13" borderId="5" xfId="0" applyFont="1" applyFill="1" applyBorder="1" applyAlignment="1"/>
    <xf numFmtId="0" fontId="3" fillId="13" borderId="6" xfId="0" applyFont="1" applyFill="1" applyBorder="1" applyAlignment="1"/>
    <xf numFmtId="164" fontId="61" fillId="13" borderId="28" xfId="1" applyNumberFormat="1" applyFont="1" applyFill="1" applyBorder="1"/>
    <xf numFmtId="0" fontId="63" fillId="16" borderId="7" xfId="0" applyFont="1" applyFill="1" applyBorder="1" applyAlignment="1">
      <alignment horizontal="center" vertical="center"/>
    </xf>
    <xf numFmtId="0" fontId="63" fillId="16" borderId="7" xfId="0" applyFont="1" applyFill="1" applyBorder="1" applyAlignment="1">
      <alignment horizontal="center" vertical="top" wrapText="1"/>
    </xf>
    <xf numFmtId="10" fontId="63" fillId="16" borderId="7" xfId="2" applyNumberFormat="1" applyFont="1" applyFill="1" applyBorder="1" applyAlignment="1">
      <alignment horizontal="center" vertical="center"/>
    </xf>
    <xf numFmtId="0" fontId="50" fillId="2" borderId="3" xfId="0" applyFont="1" applyFill="1" applyBorder="1" applyAlignment="1">
      <alignment horizontal="center" vertical="center"/>
    </xf>
    <xf numFmtId="0" fontId="10" fillId="2" borderId="8" xfId="3" applyFont="1" applyFill="1" applyBorder="1" applyProtection="1">
      <protection hidden="1"/>
    </xf>
    <xf numFmtId="0" fontId="37" fillId="2" borderId="8" xfId="3" applyFont="1" applyFill="1" applyBorder="1" applyProtection="1">
      <protection hidden="1"/>
    </xf>
    <xf numFmtId="0" fontId="65" fillId="2" borderId="9" xfId="0" applyFont="1" applyFill="1" applyBorder="1" applyAlignment="1">
      <alignment vertical="center"/>
    </xf>
    <xf numFmtId="164" fontId="0" fillId="2" borderId="0" xfId="0" applyNumberFormat="1" applyFill="1" applyProtection="1">
      <protection hidden="1"/>
    </xf>
    <xf numFmtId="0" fontId="2" fillId="7" borderId="13" xfId="0" applyFont="1" applyFill="1" applyBorder="1" applyAlignment="1" applyProtection="1">
      <alignment horizontal="center"/>
      <protection hidden="1"/>
    </xf>
    <xf numFmtId="0" fontId="2" fillId="7" borderId="14" xfId="0" applyFont="1" applyFill="1" applyBorder="1" applyAlignment="1" applyProtection="1">
      <alignment horizontal="center"/>
      <protection hidden="1"/>
    </xf>
    <xf numFmtId="0" fontId="2" fillId="7" borderId="15" xfId="0" applyFont="1" applyFill="1" applyBorder="1" applyAlignment="1" applyProtection="1">
      <alignment horizontal="center"/>
      <protection hidden="1"/>
    </xf>
    <xf numFmtId="0" fontId="13" fillId="2" borderId="8" xfId="0" applyFont="1" applyFill="1" applyBorder="1" applyAlignment="1" applyProtection="1">
      <alignment horizontal="left" vertical="justify" wrapText="1" shrinkToFit="1"/>
      <protection hidden="1"/>
    </xf>
    <xf numFmtId="0" fontId="13" fillId="2" borderId="0" xfId="0" applyFont="1" applyFill="1" applyBorder="1" applyAlignment="1" applyProtection="1">
      <alignment horizontal="left" vertical="justify" wrapText="1" shrinkToFit="1"/>
      <protection hidden="1"/>
    </xf>
    <xf numFmtId="0" fontId="13" fillId="2" borderId="9" xfId="0" applyFont="1" applyFill="1" applyBorder="1" applyAlignment="1" applyProtection="1">
      <alignment horizontal="left" vertical="justify" wrapText="1" shrinkToFit="1"/>
      <protection hidden="1"/>
    </xf>
    <xf numFmtId="164" fontId="2" fillId="2" borderId="13" xfId="1" applyNumberFormat="1" applyFont="1" applyFill="1" applyBorder="1" applyAlignment="1" applyProtection="1">
      <alignment horizontal="center"/>
      <protection hidden="1"/>
    </xf>
    <xf numFmtId="164" fontId="2" fillId="2" borderId="14" xfId="1" applyNumberFormat="1" applyFont="1" applyFill="1" applyBorder="1" applyAlignment="1" applyProtection="1">
      <alignment horizontal="center"/>
      <protection hidden="1"/>
    </xf>
    <xf numFmtId="164" fontId="2" fillId="2" borderId="15" xfId="1" applyNumberFormat="1" applyFont="1" applyFill="1" applyBorder="1" applyAlignment="1" applyProtection="1">
      <alignment horizontal="center"/>
      <protection hidden="1"/>
    </xf>
    <xf numFmtId="0" fontId="14" fillId="2" borderId="9" xfId="0" applyFont="1" applyFill="1" applyBorder="1" applyAlignment="1" applyProtection="1">
      <alignment horizontal="left" wrapText="1"/>
      <protection hidden="1"/>
    </xf>
    <xf numFmtId="0" fontId="23" fillId="2" borderId="8" xfId="0" applyFont="1" applyFill="1" applyBorder="1" applyAlignment="1" applyProtection="1">
      <alignment horizontal="left" vertical="justify" wrapText="1" shrinkToFit="1"/>
      <protection hidden="1"/>
    </xf>
    <xf numFmtId="0" fontId="0" fillId="2" borderId="8" xfId="0" applyFill="1" applyBorder="1" applyAlignment="1" applyProtection="1">
      <alignment horizontal="left" wrapText="1"/>
      <protection hidden="1"/>
    </xf>
    <xf numFmtId="0" fontId="0" fillId="2" borderId="0" xfId="0" applyFill="1" applyBorder="1" applyAlignment="1" applyProtection="1">
      <alignment horizontal="left" wrapText="1"/>
      <protection hidden="1"/>
    </xf>
    <xf numFmtId="0" fontId="0" fillId="2" borderId="9" xfId="0" applyFill="1" applyBorder="1" applyAlignment="1" applyProtection="1">
      <alignment horizontal="left" wrapText="1"/>
      <protection hidden="1"/>
    </xf>
    <xf numFmtId="164" fontId="34" fillId="2" borderId="0" xfId="1" applyNumberFormat="1" applyFont="1" applyFill="1" applyBorder="1" applyAlignment="1" applyProtection="1">
      <alignment horizontal="right"/>
    </xf>
    <xf numFmtId="164" fontId="37" fillId="2" borderId="37" xfId="1" applyNumberFormat="1" applyFont="1" applyFill="1" applyBorder="1" applyAlignment="1" applyProtection="1">
      <alignment horizontal="center"/>
    </xf>
    <xf numFmtId="164" fontId="37" fillId="2" borderId="38" xfId="1" applyNumberFormat="1" applyFont="1" applyFill="1" applyBorder="1" applyAlignment="1" applyProtection="1">
      <alignment horizontal="center"/>
    </xf>
    <xf numFmtId="164" fontId="37" fillId="2" borderId="39" xfId="1" applyNumberFormat="1" applyFont="1" applyFill="1" applyBorder="1" applyAlignment="1" applyProtection="1">
      <alignment horizontal="center"/>
    </xf>
    <xf numFmtId="0" fontId="34" fillId="2" borderId="8" xfId="0" applyFont="1" applyFill="1" applyBorder="1" applyAlignment="1" applyProtection="1">
      <alignment horizontal="left" wrapText="1"/>
      <protection hidden="1"/>
    </xf>
    <xf numFmtId="0" fontId="34" fillId="2" borderId="0" xfId="0" applyFont="1" applyFill="1" applyBorder="1" applyAlignment="1" applyProtection="1">
      <alignment horizontal="left" wrapText="1"/>
      <protection hidden="1"/>
    </xf>
    <xf numFmtId="0" fontId="34" fillId="2" borderId="9" xfId="0" applyFont="1" applyFill="1" applyBorder="1" applyAlignment="1" applyProtection="1">
      <alignment horizontal="left" wrapText="1"/>
      <protection hidden="1"/>
    </xf>
    <xf numFmtId="0" fontId="29" fillId="0" borderId="0" xfId="0" applyFont="1" applyBorder="1" applyAlignment="1">
      <alignment horizontal="center" vertical="center" wrapText="1"/>
    </xf>
    <xf numFmtId="0" fontId="42" fillId="10" borderId="5" xfId="0" applyFont="1" applyFill="1" applyBorder="1" applyAlignment="1">
      <alignment horizontal="center"/>
    </xf>
    <xf numFmtId="164" fontId="27" fillId="0" borderId="17" xfId="0" applyNumberFormat="1" applyFont="1" applyFill="1" applyBorder="1" applyAlignment="1">
      <alignment horizontal="left" vertical="center"/>
    </xf>
    <xf numFmtId="164" fontId="27" fillId="0" borderId="18" xfId="0" applyNumberFormat="1" applyFont="1" applyFill="1" applyBorder="1" applyAlignment="1">
      <alignment horizontal="left" vertical="center"/>
    </xf>
    <xf numFmtId="164" fontId="27" fillId="0" borderId="34" xfId="0" applyNumberFormat="1" applyFont="1" applyFill="1" applyBorder="1" applyAlignment="1">
      <alignment horizontal="left" vertical="center"/>
    </xf>
    <xf numFmtId="164" fontId="28" fillId="0" borderId="27" xfId="0" applyNumberFormat="1" applyFont="1" applyBorder="1" applyAlignment="1">
      <alignment horizontal="center" vertical="center" wrapText="1"/>
    </xf>
    <xf numFmtId="164" fontId="28" fillId="0" borderId="2" xfId="0" applyNumberFormat="1" applyFont="1" applyBorder="1" applyAlignment="1">
      <alignment horizontal="center" vertical="center" wrapText="1"/>
    </xf>
    <xf numFmtId="164" fontId="28" fillId="0" borderId="3" xfId="0" applyNumberFormat="1" applyFont="1" applyBorder="1" applyAlignment="1">
      <alignment horizontal="center" vertical="center" wrapText="1"/>
    </xf>
    <xf numFmtId="164" fontId="32" fillId="5" borderId="27" xfId="1" applyNumberFormat="1" applyFont="1" applyFill="1" applyBorder="1" applyAlignment="1" applyProtection="1">
      <alignment horizontal="center"/>
      <protection locked="0"/>
    </xf>
    <xf numFmtId="164" fontId="32" fillId="5" borderId="2" xfId="1" applyNumberFormat="1" applyFont="1" applyFill="1" applyBorder="1" applyAlignment="1" applyProtection="1">
      <alignment horizontal="center"/>
      <protection locked="0"/>
    </xf>
    <xf numFmtId="164" fontId="32" fillId="5" borderId="3" xfId="1" applyNumberFormat="1" applyFont="1" applyFill="1" applyBorder="1" applyAlignment="1" applyProtection="1">
      <alignment horizontal="center"/>
      <protection locked="0"/>
    </xf>
    <xf numFmtId="164" fontId="32" fillId="5" borderId="22" xfId="1" applyNumberFormat="1" applyFont="1" applyFill="1" applyBorder="1" applyAlignment="1" applyProtection="1">
      <alignment horizontal="center"/>
      <protection locked="0"/>
    </xf>
    <xf numFmtId="164" fontId="32" fillId="5" borderId="5" xfId="1" applyNumberFormat="1" applyFont="1" applyFill="1" applyBorder="1" applyAlignment="1" applyProtection="1">
      <alignment horizontal="center"/>
      <protection locked="0"/>
    </xf>
    <xf numFmtId="164" fontId="32" fillId="5" borderId="6" xfId="1" applyNumberFormat="1" applyFont="1" applyFill="1" applyBorder="1" applyAlignment="1" applyProtection="1">
      <alignment horizontal="center"/>
      <protection locked="0"/>
    </xf>
    <xf numFmtId="0" fontId="29" fillId="2" borderId="10" xfId="0" applyFont="1" applyFill="1" applyBorder="1" applyAlignment="1" applyProtection="1">
      <alignment horizontal="center" vertical="center"/>
    </xf>
    <xf numFmtId="0" fontId="29" fillId="2" borderId="23" xfId="0" applyFont="1" applyFill="1" applyBorder="1" applyAlignment="1" applyProtection="1">
      <alignment horizontal="center" vertical="center"/>
    </xf>
    <xf numFmtId="0" fontId="29" fillId="2" borderId="44" xfId="0" applyFont="1" applyFill="1" applyBorder="1" applyAlignment="1" applyProtection="1">
      <alignment horizontal="center" vertical="center"/>
    </xf>
    <xf numFmtId="0" fontId="29" fillId="2" borderId="45" xfId="0" applyFont="1" applyFill="1" applyBorder="1" applyAlignment="1" applyProtection="1">
      <alignment horizontal="center" vertical="center"/>
    </xf>
    <xf numFmtId="0" fontId="46" fillId="2" borderId="32" xfId="0" applyFont="1" applyFill="1" applyBorder="1" applyAlignment="1">
      <alignment horizontal="center"/>
    </xf>
    <xf numFmtId="0" fontId="46" fillId="2" borderId="14" xfId="0" applyFont="1" applyFill="1" applyBorder="1" applyAlignment="1">
      <alignment horizontal="center"/>
    </xf>
    <xf numFmtId="0" fontId="46" fillId="2" borderId="15" xfId="0" applyFont="1" applyFill="1" applyBorder="1" applyAlignment="1">
      <alignment horizontal="center"/>
    </xf>
    <xf numFmtId="164" fontId="57" fillId="9" borderId="22" xfId="1" applyNumberFormat="1" applyFont="1" applyFill="1" applyBorder="1" applyAlignment="1" applyProtection="1">
      <alignment horizontal="center"/>
      <protection locked="0"/>
    </xf>
    <xf numFmtId="164" fontId="57" fillId="9" borderId="5" xfId="1" applyNumberFormat="1" applyFont="1" applyFill="1" applyBorder="1" applyAlignment="1" applyProtection="1">
      <alignment horizontal="center"/>
      <protection locked="0"/>
    </xf>
    <xf numFmtId="164" fontId="62" fillId="9" borderId="47" xfId="0" applyNumberFormat="1" applyFont="1" applyFill="1" applyBorder="1" applyAlignment="1" applyProtection="1">
      <alignment horizontal="center" vertical="center"/>
      <protection locked="0"/>
    </xf>
    <xf numFmtId="164" fontId="62" fillId="9" borderId="29" xfId="0" applyNumberFormat="1" applyFont="1" applyFill="1" applyBorder="1" applyAlignment="1" applyProtection="1">
      <alignment horizontal="center" vertical="center"/>
      <protection locked="0"/>
    </xf>
    <xf numFmtId="164" fontId="61" fillId="9" borderId="7" xfId="1" applyNumberFormat="1" applyFont="1" applyFill="1" applyBorder="1" applyAlignment="1" applyProtection="1">
      <alignment horizontal="right"/>
    </xf>
    <xf numFmtId="0" fontId="4" fillId="10" borderId="38" xfId="0" applyFont="1" applyFill="1" applyBorder="1" applyAlignment="1" applyProtection="1">
      <alignment horizontal="center" vertical="center" wrapText="1"/>
      <protection hidden="1"/>
    </xf>
    <xf numFmtId="164" fontId="61" fillId="13" borderId="33" xfId="1" applyNumberFormat="1" applyFont="1" applyFill="1" applyBorder="1" applyAlignment="1" applyProtection="1">
      <alignment horizontal="right"/>
    </xf>
    <xf numFmtId="164" fontId="61" fillId="12" borderId="7" xfId="1" applyNumberFormat="1" applyFont="1" applyFill="1" applyBorder="1" applyAlignment="1" applyProtection="1">
      <alignment horizontal="right"/>
    </xf>
    <xf numFmtId="0" fontId="65" fillId="2" borderId="1" xfId="0" applyFont="1" applyFill="1" applyBorder="1" applyAlignment="1">
      <alignment horizontal="center" vertical="center"/>
    </xf>
    <xf numFmtId="0" fontId="65" fillId="2" borderId="2" xfId="0" applyFont="1" applyFill="1" applyBorder="1" applyAlignment="1">
      <alignment horizontal="center" vertical="center"/>
    </xf>
    <xf numFmtId="0" fontId="66" fillId="2" borderId="8" xfId="0" applyFont="1" applyFill="1" applyBorder="1" applyAlignment="1">
      <alignment horizontal="center" vertical="center"/>
    </xf>
    <xf numFmtId="0" fontId="66" fillId="2" borderId="0" xfId="0" applyFont="1" applyFill="1" applyBorder="1" applyAlignment="1">
      <alignment horizontal="center" vertical="center"/>
    </xf>
    <xf numFmtId="0" fontId="53" fillId="2" borderId="1" xfId="0" applyFont="1" applyFill="1" applyBorder="1" applyAlignment="1">
      <alignment horizontal="center" vertical="center"/>
    </xf>
    <xf numFmtId="0" fontId="53" fillId="2" borderId="8"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10" xfId="0" applyFont="1" applyFill="1" applyBorder="1" applyAlignment="1">
      <alignment horizontal="left" vertical="center"/>
    </xf>
    <xf numFmtId="0" fontId="53" fillId="2" borderId="23" xfId="0" applyFont="1" applyFill="1" applyBorder="1" applyAlignment="1">
      <alignment horizontal="left" vertical="center"/>
    </xf>
    <xf numFmtId="0" fontId="53" fillId="2" borderId="10" xfId="0" applyFont="1" applyFill="1" applyBorder="1" applyAlignment="1">
      <alignment horizontal="center" vertical="center"/>
    </xf>
    <xf numFmtId="0" fontId="53" fillId="2" borderId="23" xfId="0" applyFont="1" applyFill="1" applyBorder="1" applyAlignment="1">
      <alignment horizontal="center" vertical="center"/>
    </xf>
    <xf numFmtId="10" fontId="51" fillId="2" borderId="13" xfId="2" applyNumberFormat="1" applyFont="1" applyFill="1" applyBorder="1" applyAlignment="1">
      <alignment horizontal="center" vertical="top"/>
    </xf>
    <xf numFmtId="10" fontId="51" fillId="2" borderId="15" xfId="2" applyNumberFormat="1" applyFont="1" applyFill="1" applyBorder="1" applyAlignment="1">
      <alignment horizontal="center" vertical="top"/>
    </xf>
    <xf numFmtId="0" fontId="53" fillId="2" borderId="10" xfId="0" applyFont="1" applyFill="1" applyBorder="1" applyAlignment="1">
      <alignment horizontal="center" vertical="center" wrapText="1"/>
    </xf>
    <xf numFmtId="0" fontId="53" fillId="2" borderId="11" xfId="0" applyFont="1" applyFill="1" applyBorder="1" applyAlignment="1">
      <alignment horizontal="center" vertical="center" wrapText="1"/>
    </xf>
    <xf numFmtId="0" fontId="53" fillId="2" borderId="10" xfId="0" applyFont="1" applyFill="1" applyBorder="1" applyAlignment="1">
      <alignment horizontal="left" vertical="center" wrapText="1"/>
    </xf>
    <xf numFmtId="0" fontId="53" fillId="2" borderId="11" xfId="0" applyFont="1" applyFill="1" applyBorder="1" applyAlignment="1">
      <alignment horizontal="left" vertical="center" wrapText="1"/>
    </xf>
    <xf numFmtId="0" fontId="53" fillId="2" borderId="10" xfId="0" applyFont="1" applyFill="1" applyBorder="1" applyAlignment="1">
      <alignment horizontal="left" vertical="top" wrapText="1"/>
    </xf>
    <xf numFmtId="0" fontId="53" fillId="2" borderId="11" xfId="0" applyFont="1" applyFill="1" applyBorder="1" applyAlignment="1">
      <alignment horizontal="left" vertical="top" wrapText="1"/>
    </xf>
    <xf numFmtId="0" fontId="53" fillId="2" borderId="23" xfId="0" applyFont="1" applyFill="1" applyBorder="1" applyAlignment="1">
      <alignment horizontal="left" vertical="top" wrapText="1"/>
    </xf>
    <xf numFmtId="0" fontId="53" fillId="2" borderId="23" xfId="0" applyFont="1" applyFill="1" applyBorder="1" applyAlignment="1">
      <alignment horizontal="left" vertical="center" wrapText="1"/>
    </xf>
    <xf numFmtId="10" fontId="51" fillId="0" borderId="13" xfId="2" applyNumberFormat="1" applyFont="1" applyFill="1" applyBorder="1" applyAlignment="1">
      <alignment horizontal="center" vertical="top"/>
    </xf>
    <xf numFmtId="10" fontId="51" fillId="0" borderId="15" xfId="2" applyNumberFormat="1" applyFont="1" applyFill="1" applyBorder="1" applyAlignment="1">
      <alignment horizontal="center" vertical="top"/>
    </xf>
    <xf numFmtId="0" fontId="53" fillId="2" borderId="3" xfId="0" applyFont="1" applyFill="1" applyBorder="1" applyAlignment="1">
      <alignment horizontal="left" vertical="center" wrapText="1"/>
    </xf>
    <xf numFmtId="0" fontId="53" fillId="2" borderId="9" xfId="0" applyFont="1" applyFill="1" applyBorder="1" applyAlignment="1">
      <alignment horizontal="left" vertical="center" wrapText="1"/>
    </xf>
    <xf numFmtId="10" fontId="63" fillId="16" borderId="7" xfId="2" applyNumberFormat="1" applyFont="1" applyFill="1" applyBorder="1" applyAlignment="1">
      <alignment horizontal="center" vertical="top"/>
    </xf>
    <xf numFmtId="0" fontId="45" fillId="2" borderId="4" xfId="0" applyFont="1" applyFill="1" applyBorder="1" applyAlignment="1">
      <alignment horizontal="center" vertical="center"/>
    </xf>
    <xf numFmtId="0" fontId="45" fillId="2" borderId="5" xfId="0" applyFont="1" applyFill="1" applyBorder="1" applyAlignment="1">
      <alignment horizontal="center" vertical="center"/>
    </xf>
    <xf numFmtId="0" fontId="45" fillId="2" borderId="6" xfId="0" applyFont="1" applyFill="1" applyBorder="1" applyAlignment="1">
      <alignment horizontal="center" vertical="center"/>
    </xf>
    <xf numFmtId="0" fontId="54" fillId="2" borderId="0" xfId="3" applyFont="1" applyFill="1" applyBorder="1" applyAlignment="1" applyProtection="1">
      <alignment horizontal="left" vertical="top"/>
      <protection hidden="1"/>
    </xf>
    <xf numFmtId="0" fontId="53" fillId="2" borderId="7" xfId="0" applyFont="1" applyFill="1" applyBorder="1" applyAlignment="1">
      <alignment horizontal="center" vertical="center" wrapText="1"/>
    </xf>
    <xf numFmtId="0" fontId="53" fillId="2" borderId="23" xfId="0" applyFont="1" applyFill="1" applyBorder="1" applyAlignment="1">
      <alignment horizontal="center" vertical="center" wrapText="1"/>
    </xf>
    <xf numFmtId="0" fontId="53" fillId="2" borderId="11" xfId="0" applyFont="1" applyFill="1" applyBorder="1" applyAlignment="1">
      <alignment horizontal="center" vertical="center"/>
    </xf>
    <xf numFmtId="0" fontId="53" fillId="2" borderId="11" xfId="0" applyFont="1" applyFill="1" applyBorder="1" applyAlignment="1">
      <alignment horizontal="left" vertical="center"/>
    </xf>
    <xf numFmtId="0" fontId="58" fillId="2" borderId="13" xfId="0" applyFont="1" applyFill="1" applyBorder="1" applyAlignment="1">
      <alignment horizontal="left" vertical="top" wrapText="1"/>
    </xf>
    <xf numFmtId="0" fontId="58" fillId="2" borderId="14" xfId="0" applyFont="1" applyFill="1" applyBorder="1" applyAlignment="1">
      <alignment horizontal="left" vertical="top" wrapText="1"/>
    </xf>
    <xf numFmtId="0" fontId="58" fillId="2" borderId="15" xfId="0" applyFont="1" applyFill="1" applyBorder="1" applyAlignment="1">
      <alignment horizontal="left" vertical="top" wrapText="1"/>
    </xf>
    <xf numFmtId="0" fontId="50" fillId="2" borderId="10"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23" xfId="0" applyFont="1" applyFill="1" applyBorder="1" applyAlignment="1">
      <alignment horizontal="center" vertical="center"/>
    </xf>
    <xf numFmtId="0" fontId="53" fillId="2" borderId="10" xfId="0" applyFont="1" applyFill="1" applyBorder="1" applyAlignment="1">
      <alignment horizontal="left" vertical="top"/>
    </xf>
    <xf numFmtId="0" fontId="53" fillId="2" borderId="23" xfId="0" applyFont="1" applyFill="1" applyBorder="1" applyAlignment="1">
      <alignment horizontal="left" vertical="top"/>
    </xf>
    <xf numFmtId="0" fontId="53" fillId="2" borderId="7" xfId="0" applyFont="1" applyFill="1" applyBorder="1" applyAlignment="1">
      <alignment horizontal="left" vertical="top"/>
    </xf>
    <xf numFmtId="0" fontId="50" fillId="2" borderId="11" xfId="0"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2" borderId="23" xfId="0" applyFont="1" applyFill="1" applyBorder="1" applyAlignment="1">
      <alignment horizontal="center" vertical="center" wrapText="1"/>
    </xf>
    <xf numFmtId="0" fontId="2" fillId="6" borderId="7" xfId="0" applyFont="1" applyFill="1" applyBorder="1" applyAlignment="1">
      <alignment horizontal="left" vertical="top"/>
    </xf>
    <xf numFmtId="0" fontId="53" fillId="2" borderId="7" xfId="0" applyFont="1" applyFill="1" applyBorder="1" applyAlignment="1">
      <alignment horizontal="center" vertical="top"/>
    </xf>
    <xf numFmtId="0" fontId="53" fillId="2" borderId="7" xfId="0" applyFont="1" applyFill="1" applyBorder="1" applyAlignment="1">
      <alignment horizontal="center" vertical="center"/>
    </xf>
    <xf numFmtId="0" fontId="53" fillId="2" borderId="7" xfId="0" applyFont="1" applyFill="1" applyBorder="1" applyAlignment="1">
      <alignment horizontal="left" vertical="center"/>
    </xf>
    <xf numFmtId="10" fontId="51" fillId="2" borderId="7" xfId="2" applyNumberFormat="1" applyFont="1" applyFill="1" applyBorder="1" applyAlignment="1">
      <alignment horizontal="center" vertical="top"/>
    </xf>
    <xf numFmtId="0" fontId="55" fillId="2" borderId="0" xfId="3" applyFont="1" applyFill="1" applyBorder="1" applyAlignment="1" applyProtection="1">
      <alignment horizontal="left" vertical="top"/>
      <protection hidden="1"/>
    </xf>
    <xf numFmtId="0" fontId="2" fillId="6" borderId="13" xfId="0" applyFont="1" applyFill="1" applyBorder="1" applyAlignment="1">
      <alignment horizontal="left" vertical="top"/>
    </xf>
    <xf numFmtId="0" fontId="2" fillId="6" borderId="14" xfId="0" applyFont="1" applyFill="1" applyBorder="1" applyAlignment="1">
      <alignment horizontal="left" vertical="top"/>
    </xf>
    <xf numFmtId="0" fontId="2" fillId="6" borderId="15" xfId="0" applyFont="1" applyFill="1" applyBorder="1" applyAlignment="1">
      <alignment horizontal="left" vertical="top"/>
    </xf>
    <xf numFmtId="0" fontId="0" fillId="2" borderId="0" xfId="0" applyFill="1" applyBorder="1" applyAlignment="1" applyProtection="1">
      <alignment horizontal="left" vertical="top" wrapText="1"/>
      <protection hidden="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33618</xdr:colOff>
      <xdr:row>22</xdr:row>
      <xdr:rowOff>78441</xdr:rowOff>
    </xdr:from>
    <xdr:to>
      <xdr:col>6</xdr:col>
      <xdr:colOff>437790</xdr:colOff>
      <xdr:row>25</xdr:row>
      <xdr:rowOff>227479</xdr:rowOff>
    </xdr:to>
    <xdr:pic>
      <xdr:nvPicPr>
        <xdr:cNvPr id="4" name="Picture 3">
          <a:extLst>
            <a:ext uri="{FF2B5EF4-FFF2-40B4-BE49-F238E27FC236}">
              <a16:creationId xmlns:a16="http://schemas.microsoft.com/office/drawing/2014/main" id="{1ED84796-3714-4499-9EE9-F8D74E61D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8412" y="5020235"/>
          <a:ext cx="100929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114300</xdr:rowOff>
    </xdr:from>
    <xdr:to>
      <xdr:col>0</xdr:col>
      <xdr:colOff>1009290</xdr:colOff>
      <xdr:row>23</xdr:row>
      <xdr:rowOff>95250</xdr:rowOff>
    </xdr:to>
    <xdr:pic>
      <xdr:nvPicPr>
        <xdr:cNvPr id="3" name="Picture 2">
          <a:extLst>
            <a:ext uri="{FF2B5EF4-FFF2-40B4-BE49-F238E27FC236}">
              <a16:creationId xmlns:a16="http://schemas.microsoft.com/office/drawing/2014/main" id="{8857F81F-38F8-46C0-8C5B-53EE9D7284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52950"/>
          <a:ext cx="100929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84666</xdr:rowOff>
    </xdr:from>
    <xdr:to>
      <xdr:col>0</xdr:col>
      <xdr:colOff>1009290</xdr:colOff>
      <xdr:row>23</xdr:row>
      <xdr:rowOff>65616</xdr:rowOff>
    </xdr:to>
    <xdr:pic>
      <xdr:nvPicPr>
        <xdr:cNvPr id="4" name="Picture 3">
          <a:extLst>
            <a:ext uri="{FF2B5EF4-FFF2-40B4-BE49-F238E27FC236}">
              <a16:creationId xmlns:a16="http://schemas.microsoft.com/office/drawing/2014/main" id="{B910C543-C892-4B22-A56A-41C548B0E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96833"/>
          <a:ext cx="100929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847726</xdr:colOff>
      <xdr:row>118</xdr:row>
      <xdr:rowOff>38100</xdr:rowOff>
    </xdr:from>
    <xdr:to>
      <xdr:col>3</xdr:col>
      <xdr:colOff>1857016</xdr:colOff>
      <xdr:row>122</xdr:row>
      <xdr:rowOff>19050</xdr:rowOff>
    </xdr:to>
    <xdr:pic>
      <xdr:nvPicPr>
        <xdr:cNvPr id="4" name="Picture 3">
          <a:extLst>
            <a:ext uri="{FF2B5EF4-FFF2-40B4-BE49-F238E27FC236}">
              <a16:creationId xmlns:a16="http://schemas.microsoft.com/office/drawing/2014/main" id="{639E0153-58A6-469B-895C-B23C3C62F5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6" y="32775525"/>
          <a:ext cx="1009290" cy="742950"/>
        </a:xfrm>
        <a:prstGeom prst="rect">
          <a:avLst/>
        </a:prstGeom>
      </xdr:spPr>
    </xdr:pic>
    <xdr:clientData/>
  </xdr:twoCellAnchor>
  <xdr:twoCellAnchor editAs="oneCell">
    <xdr:from>
      <xdr:col>5</xdr:col>
      <xdr:colOff>590550</xdr:colOff>
      <xdr:row>0</xdr:row>
      <xdr:rowOff>57150</xdr:rowOff>
    </xdr:from>
    <xdr:to>
      <xdr:col>6</xdr:col>
      <xdr:colOff>1238250</xdr:colOff>
      <xdr:row>2</xdr:row>
      <xdr:rowOff>62905</xdr:rowOff>
    </xdr:to>
    <xdr:pic>
      <xdr:nvPicPr>
        <xdr:cNvPr id="6" name="Picture 5">
          <a:extLst>
            <a:ext uri="{FF2B5EF4-FFF2-40B4-BE49-F238E27FC236}">
              <a16:creationId xmlns:a16="http://schemas.microsoft.com/office/drawing/2014/main" id="{35C0FC1A-C371-4042-B6A3-2095DAF8DD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0" y="57150"/>
          <a:ext cx="1495425" cy="529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Q46"/>
  <sheetViews>
    <sheetView tabSelected="1" zoomScale="85" zoomScaleNormal="85" workbookViewId="0">
      <selection activeCell="B8" sqref="B8"/>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6" width="9.140625" style="1" customWidth="1"/>
    <col min="17" max="17" width="9.140625" style="1" hidden="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77" t="s">
        <v>0</v>
      </c>
      <c r="B1" s="278"/>
      <c r="C1" s="278"/>
      <c r="D1" s="278"/>
      <c r="E1" s="278"/>
      <c r="F1" s="278"/>
      <c r="G1" s="278"/>
      <c r="H1" s="278"/>
      <c r="I1" s="278"/>
      <c r="J1" s="278"/>
      <c r="K1" s="278"/>
      <c r="L1" s="279"/>
    </row>
    <row r="2" spans="1:21" ht="15.75" x14ac:dyDescent="0.25">
      <c r="A2" s="277" t="s">
        <v>58</v>
      </c>
      <c r="B2" s="278"/>
      <c r="C2" s="278"/>
      <c r="D2" s="278"/>
      <c r="E2" s="278"/>
      <c r="F2" s="278"/>
      <c r="G2" s="278"/>
      <c r="H2" s="278"/>
      <c r="I2" s="278"/>
      <c r="J2" s="278"/>
      <c r="K2" s="278"/>
      <c r="L2" s="279"/>
    </row>
    <row r="3" spans="1:21" ht="15.75" x14ac:dyDescent="0.25">
      <c r="A3" s="280" t="s">
        <v>247</v>
      </c>
      <c r="B3" s="281"/>
      <c r="C3" s="281"/>
      <c r="D3" s="281"/>
      <c r="E3" s="281"/>
      <c r="F3" s="281"/>
      <c r="G3" s="281"/>
      <c r="H3" s="281"/>
      <c r="I3" s="281"/>
      <c r="J3" s="281"/>
      <c r="K3" s="281"/>
      <c r="L3" s="282"/>
    </row>
    <row r="4" spans="1:21" ht="15.75" x14ac:dyDescent="0.25">
      <c r="A4" s="51"/>
      <c r="B4" s="2"/>
      <c r="C4" s="2"/>
      <c r="D4" s="2"/>
      <c r="E4" s="2"/>
      <c r="F4" s="40"/>
      <c r="G4" s="41"/>
      <c r="H4" s="41"/>
      <c r="I4" s="41"/>
      <c r="J4" s="41"/>
      <c r="K4" s="41"/>
      <c r="L4" s="42"/>
    </row>
    <row r="5" spans="1:21" x14ac:dyDescent="0.25">
      <c r="A5" s="52"/>
      <c r="B5" s="20"/>
      <c r="C5" s="20"/>
      <c r="D5" s="20"/>
      <c r="E5" s="20"/>
      <c r="F5" s="43" t="s">
        <v>16</v>
      </c>
      <c r="G5" s="20"/>
      <c r="H5" s="20"/>
      <c r="I5" s="20"/>
      <c r="J5" s="20"/>
      <c r="K5" s="20"/>
      <c r="L5" s="44"/>
      <c r="M5" s="302">
        <f>150000-D26</f>
        <v>-45416.666666666657</v>
      </c>
    </row>
    <row r="6" spans="1:21" ht="37.5" customHeight="1" x14ac:dyDescent="0.25">
      <c r="A6" s="52"/>
      <c r="B6" s="88" t="s">
        <v>32</v>
      </c>
      <c r="C6" s="89" t="s">
        <v>6</v>
      </c>
      <c r="D6" s="88" t="s">
        <v>2</v>
      </c>
      <c r="E6" s="20"/>
      <c r="F6" s="306" t="s">
        <v>68</v>
      </c>
      <c r="G6" s="307"/>
      <c r="H6" s="307"/>
      <c r="I6" s="307"/>
      <c r="J6" s="307"/>
      <c r="K6" s="307"/>
      <c r="L6" s="308"/>
      <c r="N6" s="20"/>
      <c r="O6" s="20"/>
      <c r="S6" s="3" t="s">
        <v>1</v>
      </c>
      <c r="T6" s="4" t="s">
        <v>6</v>
      </c>
      <c r="U6" s="3" t="s">
        <v>2</v>
      </c>
    </row>
    <row r="7" spans="1:21" x14ac:dyDescent="0.25">
      <c r="A7" s="53"/>
      <c r="B7" s="156">
        <v>1000000</v>
      </c>
      <c r="C7" s="157">
        <v>12</v>
      </c>
      <c r="D7" s="7">
        <f>+B7*C7</f>
        <v>12000000</v>
      </c>
      <c r="E7" s="20"/>
      <c r="F7" s="306"/>
      <c r="G7" s="307"/>
      <c r="H7" s="307"/>
      <c r="I7" s="307"/>
      <c r="J7" s="307"/>
      <c r="K7" s="307"/>
      <c r="L7" s="308"/>
      <c r="N7" s="20"/>
      <c r="O7" s="20"/>
      <c r="R7" s="1" t="s">
        <v>9</v>
      </c>
      <c r="S7" s="6">
        <f>B7</f>
        <v>1000000</v>
      </c>
      <c r="T7" s="7">
        <f>IF(C10&lt;12,C10,12)</f>
        <v>12</v>
      </c>
      <c r="U7" s="7">
        <f>+S7*T7</f>
        <v>12000000</v>
      </c>
    </row>
    <row r="8" spans="1:21" ht="17.25" customHeight="1" x14ac:dyDescent="0.25">
      <c r="A8" s="87" t="s">
        <v>67</v>
      </c>
      <c r="B8" s="156"/>
      <c r="C8" s="8">
        <f>IF(B8&gt;0,12-C7,0)</f>
        <v>0</v>
      </c>
      <c r="D8" s="8">
        <f>+B8*C8</f>
        <v>0</v>
      </c>
      <c r="E8" s="20"/>
      <c r="F8" s="313" t="s">
        <v>31</v>
      </c>
      <c r="G8" s="307"/>
      <c r="H8" s="307"/>
      <c r="I8" s="307"/>
      <c r="J8" s="307"/>
      <c r="K8" s="307"/>
      <c r="L8" s="308"/>
      <c r="N8" s="20"/>
      <c r="O8" s="20"/>
      <c r="R8" s="312" t="s">
        <v>21</v>
      </c>
      <c r="S8" s="6"/>
      <c r="T8" s="8"/>
      <c r="U8" s="7"/>
    </row>
    <row r="9" spans="1:21" x14ac:dyDescent="0.25">
      <c r="A9" s="86"/>
      <c r="B9" s="309"/>
      <c r="C9" s="310"/>
      <c r="D9" s="311"/>
      <c r="E9" s="20"/>
      <c r="F9" s="306"/>
      <c r="G9" s="307"/>
      <c r="H9" s="307"/>
      <c r="I9" s="307"/>
      <c r="J9" s="307"/>
      <c r="K9" s="307"/>
      <c r="L9" s="308"/>
      <c r="N9" s="20"/>
      <c r="O9" s="20"/>
      <c r="R9" s="312"/>
      <c r="S9" s="309"/>
      <c r="T9" s="310"/>
      <c r="U9" s="311"/>
    </row>
    <row r="10" spans="1:21" ht="23.25" customHeight="1" x14ac:dyDescent="0.25">
      <c r="A10" s="52"/>
      <c r="B10" s="90"/>
      <c r="C10" s="90">
        <f>SUM(C7:C9)</f>
        <v>12</v>
      </c>
      <c r="D10" s="90">
        <f>SUM(D7:D9)</f>
        <v>12000000</v>
      </c>
      <c r="E10" s="20"/>
      <c r="F10" s="306"/>
      <c r="G10" s="307"/>
      <c r="H10" s="307"/>
      <c r="I10" s="307"/>
      <c r="J10" s="307"/>
      <c r="K10" s="307"/>
      <c r="L10" s="308"/>
      <c r="N10" s="20"/>
      <c r="O10" s="20"/>
      <c r="S10" s="9"/>
      <c r="T10" s="9">
        <f>SUM(T7:T9)</f>
        <v>12</v>
      </c>
      <c r="U10" s="9">
        <f>SUM(U7:U9)</f>
        <v>12000000</v>
      </c>
    </row>
    <row r="11" spans="1:21" x14ac:dyDescent="0.25">
      <c r="A11" s="52"/>
      <c r="B11" s="20"/>
      <c r="C11" s="20"/>
      <c r="D11" s="20"/>
      <c r="E11" s="20"/>
      <c r="F11" s="45"/>
      <c r="G11" s="29"/>
      <c r="H11" s="29"/>
      <c r="I11" s="29"/>
      <c r="J11" s="29"/>
      <c r="K11" s="29"/>
      <c r="L11" s="46"/>
      <c r="N11" s="20"/>
      <c r="O11" s="20"/>
    </row>
    <row r="12" spans="1:21" x14ac:dyDescent="0.25">
      <c r="A12" s="52"/>
      <c r="B12" s="30" t="s">
        <v>23</v>
      </c>
      <c r="C12" s="31"/>
      <c r="D12" s="31"/>
      <c r="E12" s="20"/>
      <c r="F12" s="47" t="s">
        <v>17</v>
      </c>
      <c r="G12" s="32"/>
      <c r="H12" s="32"/>
      <c r="I12" s="32"/>
      <c r="J12" s="32"/>
      <c r="K12" s="32"/>
      <c r="L12" s="48"/>
      <c r="N12" s="20"/>
      <c r="O12" s="20"/>
      <c r="S12" s="10" t="s">
        <v>12</v>
      </c>
      <c r="T12" s="11"/>
      <c r="U12" s="11"/>
    </row>
    <row r="13" spans="1:21" x14ac:dyDescent="0.25">
      <c r="A13" s="52"/>
      <c r="B13" s="33" t="s">
        <v>4</v>
      </c>
      <c r="C13" s="20"/>
      <c r="D13" s="34">
        <f>VLOOKUP(D10,$B$35:$E$46,3)</f>
        <v>1345000</v>
      </c>
      <c r="E13" s="20"/>
      <c r="F13" s="49"/>
      <c r="G13" s="12"/>
      <c r="H13" s="12"/>
      <c r="I13" s="12"/>
      <c r="J13" s="12"/>
      <c r="K13" s="12"/>
      <c r="L13" s="50"/>
      <c r="N13" s="20"/>
      <c r="O13" s="20"/>
      <c r="S13" s="5" t="s">
        <v>4</v>
      </c>
      <c r="U13" s="13">
        <f>VLOOKUP(U10,$B$35:$E$46,3)</f>
        <v>1345000</v>
      </c>
    </row>
    <row r="14" spans="1:21" x14ac:dyDescent="0.25">
      <c r="A14" s="52"/>
      <c r="B14" s="20" t="s">
        <v>11</v>
      </c>
      <c r="C14" s="35">
        <f>IF($D$10&gt;$B$46,$C$45,IF(ISNA(VLOOKUP($D$10,$C$35:$C$46,1)),0,VLOOKUP($D$10,$C$35:$C$46,1)))</f>
        <v>8000000.0999999996</v>
      </c>
      <c r="D14" s="35"/>
      <c r="E14" s="20"/>
      <c r="F14" s="57" t="s">
        <v>7</v>
      </c>
      <c r="G14" s="54"/>
      <c r="H14" s="54"/>
      <c r="I14" s="54"/>
      <c r="J14" s="54"/>
      <c r="K14" s="54"/>
      <c r="L14" s="55"/>
      <c r="N14" s="20"/>
      <c r="O14" s="20"/>
      <c r="S14" s="1" t="s">
        <v>11</v>
      </c>
      <c r="T14" s="14">
        <f>IF(U10&gt;$B$46,$C$45,IF(ISNA(VLOOKUP(U10,$C$35:$C$46,1)),0,VLOOKUP(U10,$C$35:$C$46,1)))</f>
        <v>8000000.0999999996</v>
      </c>
      <c r="U14" s="14"/>
    </row>
    <row r="15" spans="1:21" ht="31.5" customHeight="1" x14ac:dyDescent="0.25">
      <c r="A15" s="52"/>
      <c r="B15" s="36" t="s">
        <v>10</v>
      </c>
      <c r="C15" s="37">
        <f>+$D$10-$C$14</f>
        <v>3999999.9000000004</v>
      </c>
      <c r="D15" s="20"/>
      <c r="E15" s="20"/>
      <c r="F15" s="53" t="s">
        <v>18</v>
      </c>
      <c r="G15" s="20"/>
      <c r="H15" s="20"/>
      <c r="I15" s="20"/>
      <c r="J15" s="20"/>
      <c r="K15" s="20"/>
      <c r="L15" s="44"/>
      <c r="S15" s="15" t="s">
        <v>10</v>
      </c>
      <c r="T15" s="16">
        <f>+U10-T14</f>
        <v>3999999.9000000004</v>
      </c>
    </row>
    <row r="16" spans="1:21" ht="15" customHeight="1" x14ac:dyDescent="0.25">
      <c r="A16" s="52"/>
      <c r="B16" s="173" t="s">
        <v>13</v>
      </c>
      <c r="C16" s="182">
        <f>IF($D$10&gt;$C$14,VLOOKUP($D$10,$B$35:$E$46,4))</f>
        <v>0.25</v>
      </c>
      <c r="D16" s="34">
        <f>ROUND(C15*C16,0)</f>
        <v>1000000</v>
      </c>
      <c r="E16" s="20"/>
      <c r="F16" s="314" t="s">
        <v>19</v>
      </c>
      <c r="G16" s="315"/>
      <c r="H16" s="315"/>
      <c r="I16" s="315"/>
      <c r="J16" s="315"/>
      <c r="K16" s="315"/>
      <c r="L16" s="316"/>
      <c r="S16" s="5" t="s">
        <v>13</v>
      </c>
      <c r="T16" s="17">
        <f>IF(U10&gt;T14,VLOOKUP(U10,$B$35:$E$46,4))</f>
        <v>0.25</v>
      </c>
      <c r="U16" s="13">
        <f>ROUND(T15*T16,0)</f>
        <v>1000000</v>
      </c>
    </row>
    <row r="17" spans="1:43" ht="15.75" thickBot="1" x14ac:dyDescent="0.3">
      <c r="A17" s="52"/>
      <c r="B17" s="20"/>
      <c r="C17" s="20"/>
      <c r="D17" s="20"/>
      <c r="E17" s="20"/>
      <c r="F17" s="52" t="s">
        <v>34</v>
      </c>
      <c r="G17" s="20"/>
      <c r="H17" s="20"/>
      <c r="I17" s="20"/>
      <c r="J17" s="20"/>
      <c r="K17" s="20"/>
      <c r="L17" s="44"/>
    </row>
    <row r="18" spans="1:43" ht="19.5" thickBot="1" x14ac:dyDescent="0.35">
      <c r="A18" s="52"/>
      <c r="B18" s="183" t="s">
        <v>14</v>
      </c>
      <c r="C18" s="184"/>
      <c r="D18" s="178">
        <f>+D13+D16</f>
        <v>2345000</v>
      </c>
      <c r="E18" s="20"/>
      <c r="F18" s="52" t="s">
        <v>20</v>
      </c>
      <c r="G18" s="20"/>
      <c r="H18" s="20"/>
      <c r="I18" s="20"/>
      <c r="J18" s="20"/>
      <c r="K18" s="20"/>
      <c r="L18" s="44"/>
      <c r="S18" s="5" t="s">
        <v>14</v>
      </c>
      <c r="U18" s="18">
        <f>+U13+U16</f>
        <v>2345000</v>
      </c>
    </row>
    <row r="19" spans="1:43" s="20" customFormat="1" x14ac:dyDescent="0.25">
      <c r="A19" s="52"/>
      <c r="B19" s="33"/>
      <c r="D19" s="175"/>
      <c r="F19" s="56" t="s">
        <v>8</v>
      </c>
      <c r="L19" s="44"/>
      <c r="S19" s="21"/>
      <c r="U19" s="175"/>
      <c r="AQ19" s="1"/>
    </row>
    <row r="20" spans="1:43" x14ac:dyDescent="0.25">
      <c r="A20" s="52"/>
      <c r="B20" s="20"/>
      <c r="C20" s="20"/>
      <c r="D20" s="20"/>
      <c r="E20" s="20"/>
      <c r="F20" s="299" t="s">
        <v>248</v>
      </c>
      <c r="G20" s="20"/>
      <c r="H20" s="20"/>
      <c r="I20" s="20"/>
      <c r="J20" s="20"/>
      <c r="K20" s="20"/>
      <c r="L20" s="44"/>
    </row>
    <row r="21" spans="1:43" x14ac:dyDescent="0.25">
      <c r="A21" s="52"/>
      <c r="B21" s="180" t="s">
        <v>30</v>
      </c>
      <c r="C21" s="181"/>
      <c r="D21" s="181"/>
      <c r="E21" s="20"/>
      <c r="F21" s="52"/>
      <c r="G21" s="20"/>
      <c r="H21" s="20"/>
      <c r="I21" s="20"/>
      <c r="J21" s="20"/>
      <c r="K21" s="20"/>
      <c r="L21" s="44"/>
    </row>
    <row r="22" spans="1:43" x14ac:dyDescent="0.25">
      <c r="A22" s="52"/>
      <c r="B22" s="38" t="s">
        <v>25</v>
      </c>
      <c r="C22" s="20"/>
      <c r="D22" s="39">
        <f>U18</f>
        <v>2345000</v>
      </c>
      <c r="E22" s="20"/>
      <c r="F22" s="91" t="s">
        <v>69</v>
      </c>
      <c r="G22" s="20"/>
      <c r="H22" s="20"/>
      <c r="I22" s="20"/>
      <c r="J22" s="20"/>
      <c r="K22" s="20"/>
      <c r="L22" s="44"/>
    </row>
    <row r="23" spans="1:43" x14ac:dyDescent="0.25">
      <c r="A23" s="52"/>
      <c r="B23" s="20" t="s">
        <v>24</v>
      </c>
      <c r="C23" s="20"/>
      <c r="D23" s="39">
        <f>+D18</f>
        <v>2345000</v>
      </c>
      <c r="E23" s="20"/>
      <c r="F23" s="52"/>
      <c r="G23" s="20"/>
      <c r="H23" s="20"/>
      <c r="I23" s="20"/>
      <c r="J23" s="20"/>
      <c r="K23" s="20"/>
      <c r="L23" s="44"/>
    </row>
    <row r="24" spans="1:43" ht="15.75" thickBot="1" x14ac:dyDescent="0.3">
      <c r="A24" s="52"/>
      <c r="B24" s="38" t="s">
        <v>26</v>
      </c>
      <c r="C24" s="20"/>
      <c r="D24" s="37">
        <f>ROUND(IF(C8&gt;0,(D22/12*$C$7),0),0)</f>
        <v>0</v>
      </c>
      <c r="E24" s="20"/>
      <c r="F24" s="52"/>
      <c r="G24" s="20"/>
      <c r="H24" s="20"/>
      <c r="I24" s="20"/>
      <c r="J24" s="20"/>
      <c r="K24" s="20"/>
      <c r="L24" s="44"/>
    </row>
    <row r="25" spans="1:43" ht="15.75" thickBot="1" x14ac:dyDescent="0.3">
      <c r="A25" s="52"/>
      <c r="B25" s="20" t="s">
        <v>22</v>
      </c>
      <c r="C25" s="20"/>
      <c r="D25" s="19">
        <f>IF((D23-D24)&lt;0,D24+D23-D24,(D23-D24))</f>
        <v>2345000</v>
      </c>
      <c r="E25" s="20"/>
      <c r="F25" s="52"/>
      <c r="G25" s="20"/>
      <c r="H25" s="20"/>
      <c r="I25" s="20"/>
      <c r="J25" s="20"/>
      <c r="K25" s="20"/>
      <c r="L25" s="44"/>
    </row>
    <row r="26" spans="1:43" ht="20.25" thickBot="1" x14ac:dyDescent="0.35">
      <c r="A26" s="52"/>
      <c r="B26" s="176" t="s">
        <v>15</v>
      </c>
      <c r="C26" s="177"/>
      <c r="D26" s="179">
        <f>IF(C8=0,D25/C7,D25/C8)</f>
        <v>195416.66666666666</v>
      </c>
      <c r="E26" s="20"/>
      <c r="F26" s="52"/>
      <c r="G26" s="20"/>
      <c r="H26" s="20"/>
      <c r="I26" s="20"/>
      <c r="J26" s="20"/>
      <c r="K26" s="20"/>
      <c r="L26" s="44"/>
    </row>
    <row r="27" spans="1:43" x14ac:dyDescent="0.25">
      <c r="A27" s="49"/>
      <c r="B27" s="12"/>
      <c r="C27" s="12"/>
      <c r="D27" s="12"/>
      <c r="E27" s="12"/>
      <c r="F27" s="92"/>
      <c r="G27" s="12"/>
      <c r="H27" s="12"/>
      <c r="I27" s="12"/>
      <c r="J27" s="12"/>
      <c r="K27" s="12"/>
      <c r="L27" s="50"/>
      <c r="M27" s="20"/>
    </row>
    <row r="28" spans="1:43" x14ac:dyDescent="0.25">
      <c r="A28" s="20"/>
      <c r="B28" s="20"/>
      <c r="C28" s="20"/>
      <c r="D28" s="20"/>
      <c r="E28" s="20"/>
      <c r="F28" s="20"/>
      <c r="G28" s="20"/>
      <c r="H28" s="20"/>
    </row>
    <row r="29" spans="1:43" x14ac:dyDescent="0.25">
      <c r="A29" s="20"/>
      <c r="B29" s="20"/>
      <c r="C29" s="20"/>
      <c r="D29" s="20"/>
      <c r="E29" s="20"/>
      <c r="F29" s="20"/>
      <c r="G29" s="20"/>
      <c r="H29" s="20"/>
    </row>
    <row r="30" spans="1:43" x14ac:dyDescent="0.25">
      <c r="A30" s="20"/>
      <c r="B30" s="20"/>
      <c r="C30" s="20"/>
      <c r="D30" s="20"/>
      <c r="E30" s="20"/>
      <c r="F30" s="20"/>
      <c r="G30" s="20"/>
      <c r="H30" s="20"/>
    </row>
    <row r="31" spans="1:43" x14ac:dyDescent="0.25">
      <c r="A31" s="20"/>
      <c r="B31" s="20"/>
      <c r="C31" s="20"/>
      <c r="D31" s="20"/>
      <c r="E31" s="20"/>
      <c r="G31" s="20"/>
      <c r="H31" s="20"/>
    </row>
    <row r="32" spans="1:43" ht="15" customHeight="1" x14ac:dyDescent="0.25">
      <c r="A32" s="303" t="s">
        <v>27</v>
      </c>
      <c r="B32" s="304"/>
      <c r="C32" s="304"/>
      <c r="D32" s="304"/>
      <c r="E32" s="305"/>
      <c r="G32" s="20"/>
      <c r="H32" s="20"/>
    </row>
    <row r="33" spans="1:8" x14ac:dyDescent="0.25">
      <c r="A33" s="303" t="s">
        <v>70</v>
      </c>
      <c r="B33" s="304"/>
      <c r="C33" s="304"/>
      <c r="D33" s="304"/>
      <c r="E33" s="305"/>
    </row>
    <row r="34" spans="1:8" s="22" customFormat="1" x14ac:dyDescent="0.25">
      <c r="A34" s="23" t="s">
        <v>3</v>
      </c>
      <c r="B34" s="24" t="s">
        <v>28</v>
      </c>
      <c r="C34" s="24" t="s">
        <v>29</v>
      </c>
      <c r="D34" s="24" t="s">
        <v>4</v>
      </c>
      <c r="E34" s="24" t="s">
        <v>5</v>
      </c>
      <c r="F34" s="1"/>
      <c r="G34" s="20"/>
      <c r="H34" s="20"/>
    </row>
    <row r="35" spans="1:8" s="22" customFormat="1" ht="15.75" x14ac:dyDescent="0.3">
      <c r="A35" s="25">
        <v>1</v>
      </c>
      <c r="B35" s="26">
        <v>0</v>
      </c>
      <c r="C35" s="26">
        <v>600000</v>
      </c>
      <c r="D35" s="8">
        <v>0</v>
      </c>
      <c r="E35" s="27">
        <v>0</v>
      </c>
      <c r="F35" s="1"/>
      <c r="G35" s="28"/>
      <c r="H35" s="28"/>
    </row>
    <row r="36" spans="1:8" s="22" customFormat="1" ht="15.75" x14ac:dyDescent="0.3">
      <c r="A36" s="25">
        <v>2</v>
      </c>
      <c r="B36" s="26">
        <f t="shared" ref="B36:B41" si="0">+C35+1-0.1</f>
        <v>600000.9</v>
      </c>
      <c r="C36" s="26">
        <v>1200000.1000000001</v>
      </c>
      <c r="D36" s="94">
        <v>0</v>
      </c>
      <c r="E36" s="93">
        <v>0.05</v>
      </c>
      <c r="F36" s="1"/>
      <c r="G36" s="20"/>
      <c r="H36" s="20"/>
    </row>
    <row r="37" spans="1:8" s="22" customFormat="1" ht="15.75" x14ac:dyDescent="0.3">
      <c r="A37" s="25">
        <v>3</v>
      </c>
      <c r="B37" s="26">
        <f t="shared" si="0"/>
        <v>1200001</v>
      </c>
      <c r="C37" s="26">
        <v>1800000.1</v>
      </c>
      <c r="D37" s="94">
        <v>30000</v>
      </c>
      <c r="E37" s="93">
        <v>0.1</v>
      </c>
      <c r="F37" s="1"/>
      <c r="G37" s="20"/>
      <c r="H37" s="20"/>
    </row>
    <row r="38" spans="1:8" s="22" customFormat="1" ht="15.75" x14ac:dyDescent="0.3">
      <c r="A38" s="25">
        <v>4</v>
      </c>
      <c r="B38" s="26">
        <f t="shared" si="0"/>
        <v>1800001</v>
      </c>
      <c r="C38" s="26">
        <v>2500000.1</v>
      </c>
      <c r="D38" s="94">
        <v>90000</v>
      </c>
      <c r="E38" s="93">
        <v>0.15</v>
      </c>
      <c r="F38" s="1"/>
      <c r="G38" s="20"/>
      <c r="H38" s="20"/>
    </row>
    <row r="39" spans="1:8" s="22" customFormat="1" ht="15.75" x14ac:dyDescent="0.3">
      <c r="A39" s="25">
        <v>5</v>
      </c>
      <c r="B39" s="26">
        <f t="shared" si="0"/>
        <v>2500001</v>
      </c>
      <c r="C39" s="26">
        <v>3500000.1</v>
      </c>
      <c r="D39" s="94">
        <v>195000</v>
      </c>
      <c r="E39" s="93">
        <v>0.17499999999999999</v>
      </c>
      <c r="F39" s="1"/>
      <c r="G39" s="20"/>
      <c r="H39" s="20"/>
    </row>
    <row r="40" spans="1:8" s="22" customFormat="1" ht="15.75" x14ac:dyDescent="0.3">
      <c r="A40" s="25">
        <v>6</v>
      </c>
      <c r="B40" s="26">
        <f t="shared" si="0"/>
        <v>3500001</v>
      </c>
      <c r="C40" s="26">
        <v>5000000.0999999996</v>
      </c>
      <c r="D40" s="94">
        <v>370000</v>
      </c>
      <c r="E40" s="93">
        <v>0.2</v>
      </c>
      <c r="F40" s="1"/>
      <c r="G40" s="20"/>
      <c r="H40" s="20"/>
    </row>
    <row r="41" spans="1:8" s="22" customFormat="1" ht="15.75" x14ac:dyDescent="0.3">
      <c r="A41" s="25">
        <v>7</v>
      </c>
      <c r="B41" s="26">
        <f t="shared" si="0"/>
        <v>5000001</v>
      </c>
      <c r="C41" s="26">
        <v>8000000.0999999996</v>
      </c>
      <c r="D41" s="94">
        <v>670000</v>
      </c>
      <c r="E41" s="93">
        <v>0.22500000000000001</v>
      </c>
      <c r="F41" s="1"/>
      <c r="G41" s="20"/>
      <c r="H41" s="20"/>
    </row>
    <row r="42" spans="1:8" s="22" customFormat="1" ht="15.75" x14ac:dyDescent="0.3">
      <c r="A42" s="25">
        <v>8</v>
      </c>
      <c r="B42" s="26">
        <f t="shared" ref="B42:B45" si="1">+C41+1-0.1</f>
        <v>8000001</v>
      </c>
      <c r="C42" s="26">
        <v>12000000.1</v>
      </c>
      <c r="D42" s="94">
        <v>1345000</v>
      </c>
      <c r="E42" s="93">
        <v>0.25</v>
      </c>
      <c r="F42" s="1"/>
      <c r="G42" s="20"/>
      <c r="H42" s="20"/>
    </row>
    <row r="43" spans="1:8" s="22" customFormat="1" ht="15.75" x14ac:dyDescent="0.3">
      <c r="A43" s="25">
        <v>9</v>
      </c>
      <c r="B43" s="26">
        <f t="shared" si="1"/>
        <v>12000001</v>
      </c>
      <c r="C43" s="26">
        <v>30000000.100000001</v>
      </c>
      <c r="D43" s="94">
        <v>2345000</v>
      </c>
      <c r="E43" s="93">
        <v>0.27500000000000002</v>
      </c>
      <c r="F43" s="1"/>
      <c r="G43" s="20"/>
      <c r="H43" s="20"/>
    </row>
    <row r="44" spans="1:8" s="22" customFormat="1" ht="15.75" x14ac:dyDescent="0.3">
      <c r="A44" s="25">
        <v>10</v>
      </c>
      <c r="B44" s="26">
        <f t="shared" si="1"/>
        <v>30000001</v>
      </c>
      <c r="C44" s="26">
        <v>50000000.100000001</v>
      </c>
      <c r="D44" s="94">
        <v>7295000</v>
      </c>
      <c r="E44" s="93">
        <v>0.3</v>
      </c>
      <c r="F44" s="1"/>
      <c r="G44" s="20"/>
      <c r="H44" s="20"/>
    </row>
    <row r="45" spans="1:8" s="22" customFormat="1" ht="15.75" x14ac:dyDescent="0.3">
      <c r="A45" s="25">
        <v>11</v>
      </c>
      <c r="B45" s="26">
        <f t="shared" si="1"/>
        <v>50000001</v>
      </c>
      <c r="C45" s="26">
        <v>75000000.099999994</v>
      </c>
      <c r="D45" s="94">
        <v>13295000</v>
      </c>
      <c r="E45" s="93">
        <v>0.32500000000000001</v>
      </c>
      <c r="F45" s="1"/>
      <c r="G45" s="20"/>
      <c r="H45" s="20"/>
    </row>
    <row r="46" spans="1:8" s="22" customFormat="1" ht="15.75" x14ac:dyDescent="0.3">
      <c r="A46" s="25">
        <v>12</v>
      </c>
      <c r="B46" s="26">
        <f>+C45+1-0.1</f>
        <v>75000001</v>
      </c>
      <c r="C46" s="26">
        <v>0</v>
      </c>
      <c r="D46" s="94">
        <v>21420000</v>
      </c>
      <c r="E46" s="93">
        <v>0.35</v>
      </c>
      <c r="F46" s="1"/>
      <c r="G46" s="20"/>
      <c r="H46" s="20"/>
    </row>
  </sheetData>
  <sheetProtection algorithmName="SHA-512" hashValue="H/nQA76ibohgegYYAXSC3YMqPMCyxZydZ0B98AAmiTqYe2WRKpTVPAiZwYkVgZLFu8yfLHJjsv+IW56ybLTfNg==" saltValue="o5h929+DCe5kbAaXeVJVyA==" spinCount="100000" sheet="1" selectLockedCells="1"/>
  <mergeCells count="8">
    <mergeCell ref="A33:E33"/>
    <mergeCell ref="F6:L7"/>
    <mergeCell ref="B9:D9"/>
    <mergeCell ref="S9:U9"/>
    <mergeCell ref="R8:R9"/>
    <mergeCell ref="F8:L10"/>
    <mergeCell ref="F16:L16"/>
    <mergeCell ref="A32:E32"/>
  </mergeCells>
  <dataValidations count="5">
    <dataValidation allowBlank="1" showInputMessage="1" showErrorMessage="1" promptTitle="FinanTax Consulting:" prompt="use this row if there is any salary review during the period. Insert new salary after review and remaining months." sqref="R8" xr:uid="{00000000-0002-0000-0000-000000000000}"/>
    <dataValidation allowBlank="1" showInputMessage="1" showErrorMessage="1" promptTitle="FinanTax Consulting:" prompt="Insert Monthly Salary, Including all benefits." sqref="A7 R7" xr:uid="{00000000-0002-0000-0000-000001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00000000-0002-0000-0000-000002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00000000-0002-0000-0000-000003000000}"/>
    <dataValidation allowBlank="1" showInputMessage="1" showErrorMessage="1" promptTitle="FinanTax Consulting:" prompt="use this row if there is any salary increament during the period. Insert new salary after increament and remaining months." sqref="A8:A9" xr:uid="{00000000-0002-0000-0000-000004000000}"/>
  </dataValidations>
  <hyperlinks>
    <hyperlink ref="F19" r:id="rId1" xr:uid="{00000000-0004-0000-0000-000000000000}"/>
    <hyperlink ref="F20" r:id="rId2" xr:uid="{BA158BF6-92A0-403C-BCA1-978D59B55D17}"/>
  </hyperlinks>
  <printOptions horizontalCentered="1"/>
  <pageMargins left="0.34" right="0.23" top="0.99" bottom="0.75" header="0.3" footer="0.3"/>
  <pageSetup scale="8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AD6F6-4322-4629-AC4D-D0784A74FAA4}">
  <sheetPr>
    <tabColor rgb="FF00B050"/>
    <pageSetUpPr fitToPage="1"/>
  </sheetPr>
  <dimension ref="A1:Q76"/>
  <sheetViews>
    <sheetView workbookViewId="0">
      <selection activeCell="A6" sqref="A6:C7"/>
    </sheetView>
  </sheetViews>
  <sheetFormatPr defaultRowHeight="15" x14ac:dyDescent="0.25"/>
  <cols>
    <col min="1" max="1" width="17" customWidth="1"/>
    <col min="2" max="3" width="12.140625" bestFit="1" customWidth="1"/>
    <col min="4" max="4" width="14.5703125" customWidth="1"/>
    <col min="5" max="5" width="15.28515625" customWidth="1"/>
    <col min="6" max="6" width="13.140625" customWidth="1"/>
    <col min="7" max="7" width="10.7109375" bestFit="1" customWidth="1"/>
    <col min="8" max="8" width="11.85546875" bestFit="1" customWidth="1"/>
    <col min="9" max="9" width="20.7109375" bestFit="1" customWidth="1"/>
    <col min="10" max="10" width="9.28515625" customWidth="1"/>
    <col min="11" max="11" width="10.28515625" bestFit="1" customWidth="1"/>
    <col min="12" max="12" width="9.28515625" bestFit="1" customWidth="1"/>
  </cols>
  <sheetData>
    <row r="1" spans="1:17" s="96" customFormat="1" ht="15.75" customHeight="1" x14ac:dyDescent="0.2">
      <c r="A1" s="283" t="s">
        <v>71</v>
      </c>
      <c r="B1" s="284"/>
      <c r="C1" s="284"/>
      <c r="D1" s="284"/>
      <c r="E1" s="284"/>
      <c r="F1" s="284"/>
      <c r="G1" s="284"/>
      <c r="H1" s="284"/>
      <c r="I1" s="284"/>
      <c r="J1" s="95"/>
      <c r="K1" s="95"/>
      <c r="L1" s="95"/>
    </row>
    <row r="2" spans="1:17" s="96" customFormat="1" ht="15.75" customHeight="1" x14ac:dyDescent="0.2">
      <c r="A2" s="283" t="s">
        <v>72</v>
      </c>
      <c r="B2" s="284"/>
      <c r="C2" s="284"/>
      <c r="D2" s="284"/>
      <c r="E2" s="284"/>
      <c r="F2" s="284"/>
      <c r="G2" s="284"/>
      <c r="H2" s="284"/>
      <c r="I2" s="284"/>
      <c r="J2" s="95"/>
      <c r="K2" s="95"/>
      <c r="L2" s="95"/>
    </row>
    <row r="3" spans="1:17" s="96" customFormat="1" ht="15.75" customHeight="1" thickBot="1" x14ac:dyDescent="0.25">
      <c r="A3" s="283" t="s">
        <v>247</v>
      </c>
      <c r="B3" s="284"/>
      <c r="C3" s="284"/>
      <c r="D3" s="284"/>
      <c r="E3" s="284"/>
      <c r="F3" s="284"/>
      <c r="G3" s="284"/>
      <c r="H3" s="284"/>
      <c r="I3" s="284"/>
      <c r="J3" s="95"/>
      <c r="K3" s="95"/>
      <c r="L3" s="95"/>
    </row>
    <row r="4" spans="1:17" x14ac:dyDescent="0.25">
      <c r="A4" s="326"/>
      <c r="B4" s="327"/>
      <c r="C4" s="327"/>
      <c r="D4" s="327"/>
      <c r="E4" s="327"/>
      <c r="F4" s="327"/>
      <c r="G4" s="327"/>
      <c r="H4" s="327"/>
      <c r="I4" s="328"/>
      <c r="J4" s="97"/>
      <c r="K4" s="97"/>
      <c r="L4" s="97"/>
      <c r="M4" s="97"/>
      <c r="N4" s="97"/>
      <c r="O4" s="97"/>
      <c r="P4" s="97"/>
      <c r="Q4" s="97"/>
    </row>
    <row r="5" spans="1:17" ht="60" customHeight="1" x14ac:dyDescent="0.25">
      <c r="A5" s="329" t="s">
        <v>73</v>
      </c>
      <c r="B5" s="330"/>
      <c r="C5" s="331"/>
      <c r="D5" s="98" t="s">
        <v>35</v>
      </c>
      <c r="E5" s="99" t="s">
        <v>36</v>
      </c>
      <c r="F5" s="99" t="s">
        <v>37</v>
      </c>
      <c r="G5" s="99" t="s">
        <v>38</v>
      </c>
      <c r="H5" s="99" t="s">
        <v>39</v>
      </c>
      <c r="I5" s="100" t="s">
        <v>40</v>
      </c>
      <c r="J5" s="101"/>
      <c r="K5" s="102"/>
      <c r="L5" s="103"/>
      <c r="M5" s="97"/>
      <c r="N5" s="97"/>
      <c r="O5" s="97"/>
      <c r="P5" s="97"/>
      <c r="Q5" s="97"/>
    </row>
    <row r="6" spans="1:17" x14ac:dyDescent="0.25">
      <c r="A6" s="332">
        <v>650000</v>
      </c>
      <c r="B6" s="333"/>
      <c r="C6" s="334"/>
      <c r="D6" s="338" t="s">
        <v>41</v>
      </c>
      <c r="E6" s="186"/>
      <c r="F6" s="186"/>
      <c r="G6" s="186"/>
      <c r="H6" s="338" t="s">
        <v>42</v>
      </c>
      <c r="I6" s="340" t="s">
        <v>43</v>
      </c>
      <c r="J6" s="97"/>
      <c r="K6" s="103"/>
      <c r="L6" s="104"/>
      <c r="M6" s="97"/>
      <c r="N6" s="97"/>
      <c r="O6" s="97"/>
      <c r="P6" s="97"/>
      <c r="Q6" s="97"/>
    </row>
    <row r="7" spans="1:17" ht="15" customHeight="1" x14ac:dyDescent="0.25">
      <c r="A7" s="335"/>
      <c r="B7" s="336"/>
      <c r="C7" s="337"/>
      <c r="D7" s="339"/>
      <c r="E7" s="187"/>
      <c r="F7" s="187"/>
      <c r="G7" s="187"/>
      <c r="H7" s="339"/>
      <c r="I7" s="341"/>
      <c r="J7" s="97"/>
      <c r="K7" s="103"/>
      <c r="L7" s="103"/>
      <c r="M7" s="97"/>
      <c r="N7" s="97"/>
      <c r="O7" s="97"/>
      <c r="P7" s="97"/>
      <c r="Q7" s="97"/>
    </row>
    <row r="8" spans="1:17" ht="22.5" customHeight="1" thickBot="1" x14ac:dyDescent="0.3">
      <c r="A8" s="105"/>
      <c r="B8" s="317"/>
      <c r="C8" s="317"/>
      <c r="D8" s="106">
        <f>VLOOKUP(A6,$B$30:$E$37,3)</f>
        <v>10000</v>
      </c>
      <c r="E8" s="106">
        <f>IF($A$6&gt;$B$37,$C$36,IF(ISNA(VLOOKUP($A$6,$C$30:$C$37,1)),0,VLOOKUP($A$6,$C$30:$C$37,1)))</f>
        <v>600000.1</v>
      </c>
      <c r="F8" s="106">
        <f>IF(E8&gt;0,A6-E8,0)</f>
        <v>49999.900000000023</v>
      </c>
      <c r="G8" s="107">
        <f>IF($A$6&gt;$E$8,VLOOKUP($A$6,$B$30:$E$37,4),0)</f>
        <v>0.1</v>
      </c>
      <c r="H8" s="106">
        <f>F8*G8</f>
        <v>4999.9900000000025</v>
      </c>
      <c r="I8" s="108">
        <f>+D8+H8</f>
        <v>14999.990000000002</v>
      </c>
      <c r="J8" s="97"/>
      <c r="K8" s="97"/>
      <c r="L8" s="97"/>
      <c r="M8" s="97"/>
      <c r="N8" s="97"/>
      <c r="O8" s="97"/>
      <c r="P8" s="97"/>
      <c r="Q8" s="97"/>
    </row>
    <row r="9" spans="1:17" ht="16.5" thickTop="1" thickBot="1" x14ac:dyDescent="0.3">
      <c r="A9" s="105"/>
      <c r="B9" s="109"/>
      <c r="C9" s="109"/>
      <c r="D9" s="110"/>
      <c r="E9" s="110"/>
      <c r="F9" s="110"/>
      <c r="G9" s="110"/>
      <c r="H9" s="110"/>
      <c r="I9" s="111"/>
      <c r="J9" s="97"/>
      <c r="K9" s="97"/>
      <c r="L9" s="97"/>
      <c r="M9" s="97"/>
      <c r="N9" s="97"/>
      <c r="O9" s="97"/>
      <c r="P9" s="97"/>
      <c r="Q9" s="97"/>
    </row>
    <row r="10" spans="1:17" ht="18.75" thickBot="1" x14ac:dyDescent="0.3">
      <c r="A10" s="112"/>
      <c r="B10" s="113"/>
      <c r="C10" s="113"/>
      <c r="D10" s="114"/>
      <c r="E10" s="114"/>
      <c r="F10" s="318" t="s">
        <v>75</v>
      </c>
      <c r="G10" s="319"/>
      <c r="H10" s="320"/>
      <c r="I10" s="185">
        <f>I8</f>
        <v>14999.990000000002</v>
      </c>
      <c r="J10" s="97"/>
      <c r="K10" s="97"/>
      <c r="L10" s="97"/>
      <c r="M10" s="97"/>
      <c r="N10" s="97"/>
      <c r="O10" s="97"/>
      <c r="P10" s="97"/>
      <c r="Q10" s="97"/>
    </row>
    <row r="11" spans="1:17" x14ac:dyDescent="0.25">
      <c r="A11" s="115"/>
      <c r="B11" s="116"/>
      <c r="C11" s="116"/>
      <c r="D11" s="117"/>
      <c r="E11" s="117"/>
      <c r="F11" s="117"/>
      <c r="G11" s="117"/>
      <c r="H11" s="117"/>
      <c r="I11" s="118"/>
      <c r="J11" s="97"/>
      <c r="K11" s="97"/>
      <c r="L11" s="97"/>
      <c r="M11" s="97"/>
      <c r="N11" s="97"/>
      <c r="O11" s="97"/>
      <c r="P11" s="97"/>
      <c r="Q11" s="97"/>
    </row>
    <row r="12" spans="1:17" ht="19.5" x14ac:dyDescent="0.25">
      <c r="A12" s="119" t="s">
        <v>7</v>
      </c>
      <c r="B12" s="120"/>
      <c r="C12" s="120"/>
      <c r="D12" s="120"/>
      <c r="E12" s="120"/>
      <c r="F12" s="120"/>
      <c r="G12" s="121"/>
      <c r="H12" s="122"/>
      <c r="I12" s="118"/>
      <c r="J12" s="97"/>
      <c r="K12" s="103"/>
      <c r="L12" s="97"/>
      <c r="M12" s="97"/>
      <c r="N12" s="97"/>
      <c r="O12" s="97"/>
      <c r="P12" s="97"/>
      <c r="Q12" s="97"/>
    </row>
    <row r="13" spans="1:17" ht="19.5" x14ac:dyDescent="0.25">
      <c r="A13" s="123" t="s">
        <v>18</v>
      </c>
      <c r="B13" s="124"/>
      <c r="C13" s="124"/>
      <c r="D13" s="124"/>
      <c r="E13" s="124"/>
      <c r="F13" s="124"/>
      <c r="G13" s="125"/>
      <c r="H13" s="122"/>
      <c r="I13" s="118"/>
      <c r="J13" s="97"/>
      <c r="K13" s="103"/>
      <c r="L13" s="97"/>
      <c r="M13" s="97"/>
      <c r="N13" s="97"/>
      <c r="O13" s="97"/>
      <c r="P13" s="97"/>
      <c r="Q13" s="97"/>
    </row>
    <row r="14" spans="1:17" ht="14.25" customHeight="1" x14ac:dyDescent="0.25">
      <c r="A14" s="321" t="s">
        <v>19</v>
      </c>
      <c r="B14" s="322"/>
      <c r="C14" s="322"/>
      <c r="D14" s="322"/>
      <c r="E14" s="322"/>
      <c r="F14" s="322"/>
      <c r="G14" s="323"/>
      <c r="H14" s="122"/>
      <c r="I14" s="118"/>
      <c r="J14" s="97"/>
      <c r="K14" s="103"/>
      <c r="L14" s="97"/>
      <c r="M14" s="97"/>
      <c r="N14" s="97"/>
      <c r="O14" s="97"/>
      <c r="P14" s="97"/>
      <c r="Q14" s="97"/>
    </row>
    <row r="15" spans="1:17" ht="14.25" customHeight="1" x14ac:dyDescent="0.25">
      <c r="A15" s="126" t="s">
        <v>34</v>
      </c>
      <c r="B15" s="124"/>
      <c r="C15" s="124"/>
      <c r="D15" s="124"/>
      <c r="E15" s="124"/>
      <c r="F15" s="124"/>
      <c r="G15" s="125"/>
      <c r="H15" s="122"/>
      <c r="I15" s="118"/>
      <c r="J15" s="127"/>
      <c r="K15" s="97"/>
      <c r="L15" s="97"/>
      <c r="M15" s="97"/>
      <c r="N15" s="97"/>
      <c r="O15" s="97"/>
      <c r="P15" s="97"/>
      <c r="Q15" s="97"/>
    </row>
    <row r="16" spans="1:17" ht="14.25" customHeight="1" x14ac:dyDescent="0.25">
      <c r="A16" s="126" t="s">
        <v>20</v>
      </c>
      <c r="B16" s="124"/>
      <c r="C16" s="124"/>
      <c r="D16" s="124"/>
      <c r="E16" s="124"/>
      <c r="F16" s="124"/>
      <c r="G16" s="125"/>
      <c r="H16" s="122"/>
      <c r="I16" s="118"/>
    </row>
    <row r="17" spans="1:9" ht="14.25" customHeight="1" x14ac:dyDescent="0.25">
      <c r="A17" s="128" t="s">
        <v>8</v>
      </c>
      <c r="B17" s="124"/>
      <c r="C17" s="124"/>
      <c r="D17" s="124"/>
      <c r="E17" s="124"/>
      <c r="F17" s="124"/>
      <c r="G17" s="125"/>
      <c r="H17" s="122"/>
      <c r="I17" s="118"/>
    </row>
    <row r="18" spans="1:9" ht="14.25" customHeight="1" x14ac:dyDescent="0.25">
      <c r="A18" s="300" t="s">
        <v>248</v>
      </c>
      <c r="B18" s="124"/>
      <c r="C18" s="124"/>
      <c r="D18" s="124"/>
      <c r="E18" s="124"/>
      <c r="F18" s="124"/>
      <c r="G18" s="125"/>
      <c r="H18" s="122"/>
      <c r="I18" s="118"/>
    </row>
    <row r="19" spans="1:9" ht="14.25" customHeight="1" x14ac:dyDescent="0.25">
      <c r="A19" s="126" t="s">
        <v>76</v>
      </c>
      <c r="B19" s="124"/>
      <c r="C19" s="124"/>
      <c r="D19" s="124"/>
      <c r="E19" s="124"/>
      <c r="F19" s="124"/>
      <c r="G19" s="125"/>
      <c r="H19" s="129"/>
      <c r="I19" s="129"/>
    </row>
    <row r="20" spans="1:9" x14ac:dyDescent="0.25">
      <c r="A20" s="130"/>
      <c r="B20" s="131"/>
      <c r="C20" s="131"/>
      <c r="D20" s="131"/>
      <c r="E20" s="131"/>
      <c r="F20" s="131"/>
      <c r="G20" s="132"/>
      <c r="H20" s="129"/>
      <c r="I20" s="129"/>
    </row>
    <row r="21" spans="1:9" x14ac:dyDescent="0.25">
      <c r="A21" s="130"/>
      <c r="B21" s="131"/>
      <c r="C21" s="131"/>
      <c r="D21" s="131"/>
      <c r="E21" s="131"/>
      <c r="F21" s="131"/>
      <c r="G21" s="132"/>
      <c r="H21" s="129"/>
      <c r="I21" s="129"/>
    </row>
    <row r="22" spans="1:9" x14ac:dyDescent="0.25">
      <c r="A22" s="130"/>
      <c r="B22" s="131"/>
      <c r="C22" s="97"/>
      <c r="D22" s="131"/>
      <c r="E22" s="131"/>
      <c r="F22" s="131"/>
      <c r="G22" s="132"/>
      <c r="H22" s="129"/>
      <c r="I22" s="129"/>
    </row>
    <row r="23" spans="1:9" x14ac:dyDescent="0.25">
      <c r="A23" s="130"/>
      <c r="B23" s="131"/>
      <c r="C23" s="131"/>
      <c r="D23" s="131"/>
      <c r="E23" s="131"/>
      <c r="F23" s="131"/>
      <c r="G23" s="132"/>
      <c r="H23" s="129"/>
      <c r="I23" s="129"/>
    </row>
    <row r="24" spans="1:9" x14ac:dyDescent="0.25">
      <c r="A24" s="133"/>
      <c r="B24" s="134"/>
      <c r="C24" s="134"/>
      <c r="D24" s="134"/>
      <c r="E24" s="134"/>
      <c r="F24" s="134"/>
      <c r="G24" s="135"/>
      <c r="H24" s="129"/>
      <c r="I24" s="129"/>
    </row>
    <row r="25" spans="1:9" s="138" customFormat="1" ht="14.25" x14ac:dyDescent="0.2">
      <c r="A25" s="136"/>
      <c r="B25" s="137"/>
      <c r="C25" s="137"/>
      <c r="D25" s="137"/>
      <c r="E25" s="137"/>
      <c r="F25" s="137"/>
      <c r="G25" s="129"/>
      <c r="H25" s="129"/>
      <c r="I25" s="129"/>
    </row>
    <row r="26" spans="1:9" s="138" customFormat="1" ht="14.25" x14ac:dyDescent="0.2">
      <c r="A26" s="136"/>
      <c r="B26" s="137"/>
      <c r="C26" s="137"/>
      <c r="D26" s="137"/>
      <c r="E26" s="137"/>
      <c r="F26" s="137"/>
      <c r="G26" s="129"/>
      <c r="H26" s="129"/>
      <c r="I26" s="129"/>
    </row>
    <row r="27" spans="1:9" s="138" customFormat="1" ht="14.25" x14ac:dyDescent="0.2">
      <c r="A27" s="136"/>
      <c r="B27" s="137"/>
      <c r="C27" s="137"/>
      <c r="D27" s="137"/>
      <c r="E27" s="137"/>
      <c r="F27" s="137"/>
      <c r="H27" s="129"/>
      <c r="I27" s="129"/>
    </row>
    <row r="28" spans="1:9" s="138" customFormat="1" ht="14.25" x14ac:dyDescent="0.2">
      <c r="A28" s="136"/>
      <c r="B28" s="325" t="s">
        <v>78</v>
      </c>
      <c r="C28" s="325"/>
      <c r="D28" s="325"/>
      <c r="E28" s="325"/>
      <c r="F28" s="137"/>
      <c r="H28" s="129"/>
      <c r="I28" s="129"/>
    </row>
    <row r="29" spans="1:9" s="138" customFormat="1" ht="14.25" x14ac:dyDescent="0.2">
      <c r="A29" s="139" t="s">
        <v>3</v>
      </c>
      <c r="B29" s="324" t="s">
        <v>44</v>
      </c>
      <c r="C29" s="324"/>
      <c r="D29" s="140" t="s">
        <v>4</v>
      </c>
      <c r="E29" s="141" t="s">
        <v>5</v>
      </c>
      <c r="F29" s="137"/>
      <c r="G29" s="129"/>
      <c r="H29" s="129"/>
      <c r="I29" s="129"/>
    </row>
    <row r="30" spans="1:9" s="138" customFormat="1" ht="14.25" x14ac:dyDescent="0.2">
      <c r="A30" s="142">
        <v>1</v>
      </c>
      <c r="B30" s="143">
        <v>0</v>
      </c>
      <c r="C30" s="143">
        <v>400000</v>
      </c>
      <c r="D30" s="144">
        <v>0</v>
      </c>
      <c r="E30" s="145">
        <v>0</v>
      </c>
      <c r="F30" s="137"/>
      <c r="G30" s="129"/>
      <c r="H30" s="129"/>
      <c r="I30" s="129"/>
    </row>
    <row r="31" spans="1:9" s="138" customFormat="1" ht="14.25" x14ac:dyDescent="0.2">
      <c r="A31" s="142">
        <v>2</v>
      </c>
      <c r="B31" s="143">
        <f>+C30+1-0.1</f>
        <v>400000.9</v>
      </c>
      <c r="C31" s="143">
        <v>600000.1</v>
      </c>
      <c r="D31" s="146">
        <v>0</v>
      </c>
      <c r="E31" s="147">
        <v>0.05</v>
      </c>
      <c r="F31" s="137"/>
      <c r="G31" s="129"/>
      <c r="H31" s="129"/>
      <c r="I31" s="129"/>
    </row>
    <row r="32" spans="1:9" s="138" customFormat="1" ht="14.25" x14ac:dyDescent="0.2">
      <c r="A32" s="142">
        <v>3</v>
      </c>
      <c r="B32" s="143">
        <f t="shared" ref="B32:B37" si="0">+C31+1-0.1</f>
        <v>600001</v>
      </c>
      <c r="C32" s="143">
        <v>1200000.1000000001</v>
      </c>
      <c r="D32" s="146">
        <v>10000</v>
      </c>
      <c r="E32" s="147">
        <v>0.1</v>
      </c>
      <c r="F32" s="137"/>
      <c r="G32" s="129"/>
      <c r="H32" s="129"/>
      <c r="I32" s="129"/>
    </row>
    <row r="33" spans="1:10" s="138" customFormat="1" ht="14.25" x14ac:dyDescent="0.2">
      <c r="A33" s="142">
        <v>4</v>
      </c>
      <c r="B33" s="143">
        <f t="shared" si="0"/>
        <v>1200001</v>
      </c>
      <c r="C33" s="143">
        <v>2400000.1</v>
      </c>
      <c r="D33" s="146">
        <v>70000</v>
      </c>
      <c r="E33" s="147">
        <v>0.15</v>
      </c>
      <c r="F33" s="137"/>
      <c r="G33" s="129"/>
      <c r="H33" s="129"/>
      <c r="I33" s="129"/>
    </row>
    <row r="34" spans="1:10" s="138" customFormat="1" ht="14.25" x14ac:dyDescent="0.2">
      <c r="A34" s="142">
        <v>5</v>
      </c>
      <c r="B34" s="143">
        <f t="shared" si="0"/>
        <v>2400001</v>
      </c>
      <c r="C34" s="143">
        <v>3000000.1</v>
      </c>
      <c r="D34" s="146">
        <v>250000</v>
      </c>
      <c r="E34" s="147">
        <v>0.2</v>
      </c>
      <c r="F34" s="137"/>
      <c r="G34" s="129"/>
      <c r="H34" s="129"/>
      <c r="I34" s="129"/>
    </row>
    <row r="35" spans="1:10" s="138" customFormat="1" ht="14.25" x14ac:dyDescent="0.2">
      <c r="A35" s="142">
        <v>6</v>
      </c>
      <c r="B35" s="143">
        <f t="shared" si="0"/>
        <v>3000001</v>
      </c>
      <c r="C35" s="143">
        <v>4000000.1</v>
      </c>
      <c r="D35" s="146">
        <v>370000</v>
      </c>
      <c r="E35" s="147">
        <v>0.25</v>
      </c>
      <c r="F35" s="137"/>
      <c r="G35" s="129"/>
      <c r="H35" s="129"/>
      <c r="I35" s="129"/>
    </row>
    <row r="36" spans="1:10" s="138" customFormat="1" ht="14.25" x14ac:dyDescent="0.2">
      <c r="A36" s="142">
        <v>7</v>
      </c>
      <c r="B36" s="143">
        <f t="shared" si="0"/>
        <v>4000001</v>
      </c>
      <c r="C36" s="143">
        <v>6000000.0999999996</v>
      </c>
      <c r="D36" s="146">
        <v>620000</v>
      </c>
      <c r="E36" s="147">
        <v>0.3</v>
      </c>
      <c r="F36" s="137"/>
      <c r="G36" s="129"/>
      <c r="H36" s="129"/>
      <c r="I36" s="129"/>
    </row>
    <row r="37" spans="1:10" s="138" customFormat="1" ht="14.25" x14ac:dyDescent="0.2">
      <c r="A37" s="142">
        <v>8</v>
      </c>
      <c r="B37" s="143">
        <f t="shared" si="0"/>
        <v>6000001</v>
      </c>
      <c r="C37" s="143">
        <v>0</v>
      </c>
      <c r="D37" s="146">
        <v>1220000</v>
      </c>
      <c r="E37" s="147">
        <v>0.35</v>
      </c>
      <c r="F37" s="137"/>
      <c r="G37" s="129"/>
      <c r="H37" s="129"/>
      <c r="I37" s="129"/>
    </row>
    <row r="38" spans="1:10" hidden="1" x14ac:dyDescent="0.25">
      <c r="A38" s="149"/>
      <c r="B38" s="149"/>
      <c r="C38" s="149"/>
      <c r="D38" s="149"/>
      <c r="E38" s="149"/>
      <c r="F38" s="149"/>
      <c r="G38" s="116"/>
      <c r="H38" s="116"/>
      <c r="I38" s="116"/>
      <c r="J38" s="116"/>
    </row>
    <row r="39" spans="1:10" hidden="1" x14ac:dyDescent="0.25">
      <c r="A39" s="149"/>
      <c r="B39" s="149"/>
      <c r="C39" s="149"/>
      <c r="D39" s="149"/>
      <c r="E39" s="149"/>
      <c r="F39" s="149"/>
      <c r="G39" s="116"/>
      <c r="H39" s="116"/>
      <c r="I39" s="116"/>
      <c r="J39" s="116"/>
    </row>
    <row r="40" spans="1:10" hidden="1" x14ac:dyDescent="0.25">
      <c r="A40" s="149"/>
      <c r="B40" s="149"/>
      <c r="C40" s="149"/>
      <c r="D40" s="149"/>
      <c r="E40" s="149"/>
      <c r="F40" s="149"/>
      <c r="G40" s="116"/>
      <c r="H40" s="116"/>
      <c r="I40" s="116"/>
      <c r="J40" s="116"/>
    </row>
    <row r="41" spans="1:10" hidden="1" x14ac:dyDescent="0.25">
      <c r="A41" s="149"/>
      <c r="B41" s="149"/>
      <c r="C41" s="149"/>
      <c r="D41" s="149"/>
      <c r="E41" s="149"/>
      <c r="F41" s="149"/>
      <c r="G41" s="116"/>
      <c r="H41" s="116"/>
      <c r="I41" s="116"/>
      <c r="J41" s="116"/>
    </row>
    <row r="42" spans="1:10" hidden="1" x14ac:dyDescent="0.25">
      <c r="A42" s="149"/>
      <c r="B42" s="150" t="s">
        <v>74</v>
      </c>
      <c r="C42" s="149"/>
      <c r="D42" s="149"/>
      <c r="E42" s="149"/>
      <c r="F42" s="149"/>
      <c r="G42" s="116"/>
      <c r="H42" s="116"/>
      <c r="I42" s="116"/>
      <c r="J42" s="116"/>
    </row>
    <row r="43" spans="1:10" hidden="1" x14ac:dyDescent="0.25">
      <c r="A43" s="142"/>
      <c r="B43" s="150" t="s">
        <v>77</v>
      </c>
      <c r="C43" s="151"/>
      <c r="D43" s="148"/>
      <c r="E43" s="152"/>
      <c r="F43" s="149"/>
      <c r="G43" s="116"/>
      <c r="H43" s="116"/>
      <c r="I43" s="116"/>
      <c r="J43" s="116"/>
    </row>
    <row r="44" spans="1:10" x14ac:dyDescent="0.25">
      <c r="A44" s="142"/>
      <c r="B44" s="151"/>
      <c r="C44" s="151"/>
      <c r="D44" s="148"/>
      <c r="E44" s="152"/>
      <c r="F44" s="149"/>
      <c r="G44" s="116"/>
      <c r="H44" s="116"/>
      <c r="I44" s="116"/>
      <c r="J44" s="116"/>
    </row>
    <row r="45" spans="1:10" x14ac:dyDescent="0.25">
      <c r="A45" s="142"/>
      <c r="B45" s="151"/>
      <c r="C45" s="151"/>
      <c r="D45" s="153"/>
      <c r="E45" s="153"/>
      <c r="F45" s="153"/>
      <c r="G45" s="116"/>
      <c r="H45" s="116"/>
      <c r="I45" s="116"/>
      <c r="J45" s="116"/>
    </row>
    <row r="46" spans="1:10" x14ac:dyDescent="0.25">
      <c r="A46" s="142"/>
      <c r="B46" s="151"/>
      <c r="C46" s="151"/>
      <c r="D46" s="153"/>
      <c r="E46" s="153"/>
      <c r="F46" s="153"/>
      <c r="G46" s="116"/>
      <c r="H46" s="116"/>
      <c r="I46" s="116"/>
      <c r="J46" s="116"/>
    </row>
    <row r="47" spans="1:10" x14ac:dyDescent="0.25">
      <c r="A47" s="142"/>
      <c r="B47" s="151"/>
      <c r="C47" s="151"/>
      <c r="D47" s="153"/>
      <c r="E47" s="153"/>
      <c r="F47" s="153"/>
      <c r="G47" s="116"/>
      <c r="H47" s="116"/>
      <c r="I47" s="116"/>
      <c r="J47" s="116"/>
    </row>
    <row r="48" spans="1:10" x14ac:dyDescent="0.25">
      <c r="A48" s="142"/>
      <c r="B48" s="151"/>
      <c r="C48" s="151"/>
      <c r="D48" s="153"/>
      <c r="E48" s="153"/>
      <c r="F48" s="153"/>
      <c r="G48" s="116"/>
      <c r="H48" s="116"/>
      <c r="I48" s="116"/>
      <c r="J48" s="116"/>
    </row>
    <row r="49" spans="1:10" x14ac:dyDescent="0.25">
      <c r="A49" s="142"/>
      <c r="B49" s="151"/>
      <c r="C49" s="151"/>
      <c r="D49" s="153"/>
      <c r="E49" s="153"/>
      <c r="F49" s="153"/>
      <c r="G49" s="116"/>
      <c r="H49" s="116"/>
      <c r="I49" s="116"/>
      <c r="J49" s="116"/>
    </row>
    <row r="50" spans="1:10" x14ac:dyDescent="0.25">
      <c r="A50" s="142"/>
      <c r="B50" s="151"/>
      <c r="C50" s="151"/>
      <c r="D50" s="153"/>
      <c r="E50" s="153"/>
      <c r="F50" s="153"/>
      <c r="G50" s="116"/>
      <c r="H50" s="116"/>
      <c r="I50" s="116"/>
      <c r="J50" s="116"/>
    </row>
    <row r="51" spans="1:10" x14ac:dyDescent="0.25">
      <c r="A51" s="142"/>
      <c r="B51" s="151"/>
      <c r="C51" s="151"/>
      <c r="D51" s="153"/>
      <c r="E51" s="153"/>
      <c r="F51" s="153"/>
      <c r="G51" s="116"/>
      <c r="H51" s="116"/>
      <c r="I51" s="116"/>
      <c r="J51" s="116"/>
    </row>
    <row r="52" spans="1:10" x14ac:dyDescent="0.25">
      <c r="A52" s="142"/>
      <c r="B52" s="151"/>
      <c r="C52" s="151"/>
      <c r="D52" s="153"/>
      <c r="E52" s="153"/>
      <c r="F52" s="153"/>
      <c r="G52" s="116"/>
      <c r="H52" s="116"/>
      <c r="I52" s="116"/>
      <c r="J52" s="116"/>
    </row>
    <row r="53" spans="1:10" x14ac:dyDescent="0.25">
      <c r="A53" s="142"/>
      <c r="B53" s="151"/>
      <c r="C53" s="151"/>
      <c r="D53" s="153"/>
      <c r="E53" s="153"/>
      <c r="F53" s="153"/>
      <c r="G53" s="116"/>
      <c r="H53" s="116"/>
      <c r="I53" s="116"/>
      <c r="J53" s="116"/>
    </row>
    <row r="54" spans="1:10" x14ac:dyDescent="0.25">
      <c r="A54" s="142"/>
      <c r="B54" s="151"/>
      <c r="C54" s="151"/>
      <c r="D54" s="153"/>
      <c r="E54" s="153"/>
      <c r="F54" s="153"/>
      <c r="G54" s="116"/>
      <c r="H54" s="116"/>
      <c r="I54" s="116"/>
      <c r="J54" s="116"/>
    </row>
    <row r="55" spans="1:10" x14ac:dyDescent="0.25">
      <c r="A55" s="142"/>
      <c r="B55" s="151"/>
      <c r="C55" s="151"/>
      <c r="D55" s="153"/>
      <c r="E55" s="153"/>
      <c r="F55" s="153"/>
      <c r="G55" s="116"/>
      <c r="H55" s="116"/>
      <c r="I55" s="116"/>
      <c r="J55" s="116"/>
    </row>
    <row r="56" spans="1:10" x14ac:dyDescent="0.25">
      <c r="A56" s="142"/>
      <c r="B56" s="151"/>
      <c r="C56" s="151"/>
      <c r="D56" s="153"/>
      <c r="E56" s="153"/>
      <c r="F56" s="153"/>
      <c r="G56" s="116"/>
      <c r="H56" s="116"/>
      <c r="I56" s="116"/>
      <c r="J56" s="116"/>
    </row>
    <row r="57" spans="1:10" x14ac:dyDescent="0.25">
      <c r="A57" s="142"/>
      <c r="B57" s="151"/>
      <c r="C57" s="151"/>
      <c r="D57" s="153"/>
      <c r="E57" s="153"/>
      <c r="F57" s="153"/>
      <c r="G57" s="116"/>
      <c r="H57" s="116"/>
      <c r="I57" s="116"/>
      <c r="J57" s="116"/>
    </row>
    <row r="58" spans="1:10" x14ac:dyDescent="0.25">
      <c r="A58" s="142"/>
      <c r="B58" s="151"/>
      <c r="C58" s="151"/>
      <c r="D58" s="153"/>
      <c r="E58" s="153"/>
      <c r="F58" s="153"/>
      <c r="G58" s="116"/>
      <c r="H58" s="116"/>
      <c r="I58" s="116"/>
      <c r="J58" s="116"/>
    </row>
    <row r="59" spans="1:10" x14ac:dyDescent="0.25">
      <c r="A59" s="142"/>
      <c r="B59" s="151"/>
      <c r="C59" s="151"/>
      <c r="D59" s="153"/>
      <c r="E59" s="153"/>
      <c r="F59" s="153"/>
      <c r="G59" s="116"/>
      <c r="H59" s="116"/>
      <c r="I59" s="116"/>
      <c r="J59" s="116"/>
    </row>
    <row r="60" spans="1:10" x14ac:dyDescent="0.25">
      <c r="A60" s="142"/>
      <c r="B60" s="151"/>
      <c r="C60" s="151"/>
      <c r="D60" s="153"/>
      <c r="E60" s="153"/>
      <c r="F60" s="153"/>
      <c r="G60" s="116"/>
      <c r="H60" s="116"/>
      <c r="I60" s="116"/>
      <c r="J60" s="116"/>
    </row>
    <row r="61" spans="1:10" x14ac:dyDescent="0.25">
      <c r="A61" s="142"/>
      <c r="B61" s="151"/>
      <c r="C61" s="151"/>
      <c r="D61" s="153"/>
      <c r="E61" s="153"/>
      <c r="F61" s="153"/>
      <c r="G61" s="116"/>
      <c r="H61" s="116"/>
      <c r="I61" s="116"/>
      <c r="J61" s="116"/>
    </row>
    <row r="62" spans="1:10" x14ac:dyDescent="0.25">
      <c r="A62" s="142"/>
      <c r="B62" s="151"/>
      <c r="C62" s="151"/>
      <c r="D62" s="153"/>
      <c r="E62" s="153"/>
      <c r="F62" s="153"/>
      <c r="G62" s="116"/>
      <c r="H62" s="116"/>
      <c r="I62" s="116"/>
      <c r="J62" s="116"/>
    </row>
    <row r="63" spans="1:10" x14ac:dyDescent="0.25">
      <c r="A63" s="142"/>
      <c r="B63" s="151"/>
      <c r="C63" s="151"/>
      <c r="D63" s="153"/>
      <c r="E63" s="153"/>
      <c r="F63" s="153"/>
      <c r="G63" s="116"/>
      <c r="H63" s="116"/>
      <c r="I63" s="116"/>
      <c r="J63" s="116"/>
    </row>
    <row r="64" spans="1:10" x14ac:dyDescent="0.25">
      <c r="A64" s="154"/>
      <c r="B64" s="155"/>
      <c r="C64" s="155"/>
      <c r="D64" s="116"/>
      <c r="E64" s="116"/>
      <c r="F64" s="116"/>
      <c r="G64" s="116"/>
      <c r="H64" s="116"/>
      <c r="I64" s="116"/>
      <c r="J64" s="116"/>
    </row>
    <row r="65" spans="1:10" x14ac:dyDescent="0.25">
      <c r="A65" s="154"/>
      <c r="B65" s="155"/>
      <c r="C65" s="155"/>
      <c r="D65" s="116"/>
      <c r="E65" s="116"/>
      <c r="F65" s="116"/>
      <c r="G65" s="116"/>
      <c r="H65" s="116"/>
      <c r="I65" s="116"/>
      <c r="J65" s="116"/>
    </row>
    <row r="66" spans="1:10" x14ac:dyDescent="0.25">
      <c r="A66" s="154"/>
      <c r="B66" s="155"/>
      <c r="C66" s="155"/>
      <c r="D66" s="116"/>
      <c r="E66" s="116"/>
      <c r="F66" s="116"/>
      <c r="G66" s="116"/>
      <c r="H66" s="116"/>
      <c r="I66" s="116"/>
      <c r="J66" s="116"/>
    </row>
    <row r="67" spans="1:10" x14ac:dyDescent="0.25">
      <c r="A67" s="154"/>
      <c r="B67" s="155"/>
      <c r="C67" s="155"/>
      <c r="D67" s="116"/>
      <c r="E67" s="116"/>
      <c r="F67" s="116"/>
      <c r="G67" s="116"/>
      <c r="H67" s="116"/>
      <c r="I67" s="116"/>
      <c r="J67" s="116"/>
    </row>
    <row r="68" spans="1:10" x14ac:dyDescent="0.25">
      <c r="A68" s="154"/>
      <c r="B68" s="155"/>
      <c r="C68" s="155"/>
      <c r="D68" s="116"/>
      <c r="E68" s="116"/>
      <c r="F68" s="116"/>
      <c r="G68" s="116"/>
      <c r="H68" s="116"/>
      <c r="I68" s="116"/>
      <c r="J68" s="116"/>
    </row>
    <row r="69" spans="1:10" x14ac:dyDescent="0.25">
      <c r="A69" s="154"/>
      <c r="B69" s="155"/>
      <c r="C69" s="155"/>
      <c r="D69" s="116"/>
      <c r="E69" s="116"/>
      <c r="F69" s="116"/>
      <c r="G69" s="116"/>
      <c r="H69" s="116"/>
      <c r="I69" s="116"/>
      <c r="J69" s="116"/>
    </row>
    <row r="70" spans="1:10" x14ac:dyDescent="0.25">
      <c r="A70" s="154"/>
      <c r="B70" s="155"/>
      <c r="C70" s="155"/>
      <c r="D70" s="116"/>
      <c r="E70" s="116"/>
      <c r="F70" s="116"/>
      <c r="G70" s="116"/>
      <c r="H70" s="116"/>
      <c r="I70" s="116"/>
      <c r="J70" s="116"/>
    </row>
    <row r="71" spans="1:10" x14ac:dyDescent="0.25">
      <c r="A71" s="154"/>
      <c r="B71" s="155"/>
      <c r="C71" s="155"/>
      <c r="D71" s="116"/>
      <c r="E71" s="116"/>
      <c r="F71" s="116"/>
      <c r="G71" s="116"/>
      <c r="H71" s="116"/>
      <c r="I71" s="116"/>
      <c r="J71" s="116"/>
    </row>
    <row r="72" spans="1:10" x14ac:dyDescent="0.25">
      <c r="A72" s="154"/>
      <c r="B72" s="155"/>
      <c r="C72" s="155"/>
      <c r="D72" s="116"/>
      <c r="E72" s="116"/>
      <c r="F72" s="116"/>
      <c r="G72" s="116"/>
      <c r="H72" s="116"/>
      <c r="I72" s="116"/>
      <c r="J72" s="116"/>
    </row>
    <row r="73" spans="1:10" hidden="1" x14ac:dyDescent="0.25">
      <c r="A73" s="97" t="s">
        <v>46</v>
      </c>
      <c r="B73" s="97"/>
      <c r="C73" s="97" t="s">
        <v>47</v>
      </c>
      <c r="D73" s="97"/>
      <c r="E73" s="97"/>
      <c r="F73" s="97"/>
      <c r="G73" s="97"/>
      <c r="H73" s="97"/>
      <c r="I73" s="97"/>
      <c r="J73" s="97"/>
    </row>
    <row r="74" spans="1:10" hidden="1" x14ac:dyDescent="0.25">
      <c r="B74" s="97"/>
      <c r="C74" s="97" t="s">
        <v>49</v>
      </c>
      <c r="D74" s="97"/>
      <c r="E74" s="97"/>
      <c r="F74" s="97"/>
      <c r="G74" s="97"/>
      <c r="H74" s="97"/>
      <c r="I74" s="97"/>
      <c r="J74" s="97"/>
    </row>
    <row r="75" spans="1:10" hidden="1" x14ac:dyDescent="0.25">
      <c r="A75" s="97" t="s">
        <v>50</v>
      </c>
      <c r="B75" s="97"/>
      <c r="C75" s="97"/>
      <c r="D75" s="97"/>
      <c r="E75" s="97"/>
      <c r="F75" s="97"/>
      <c r="G75" s="97"/>
      <c r="H75" s="97"/>
      <c r="I75" s="97"/>
      <c r="J75" s="97"/>
    </row>
    <row r="76" spans="1:10" x14ac:dyDescent="0.25">
      <c r="A76" s="97"/>
      <c r="B76" s="97"/>
      <c r="C76" s="97"/>
      <c r="D76" s="97"/>
      <c r="E76" s="97"/>
      <c r="F76" s="97"/>
      <c r="G76" s="97"/>
      <c r="H76" s="97"/>
      <c r="I76" s="97"/>
      <c r="J76" s="97"/>
    </row>
  </sheetData>
  <sheetProtection algorithmName="SHA-512" hashValue="yzVniCkV90KWuijrUReuzGjIz6bl8AHSq46lPGSWJvH6fbvD9tizg2Cpwzmr5lhysh/C8KdAxio8ZBYBYjbSPw==" saltValue="cTNW1onMtXNoclywP5D2WA==" spinCount="100000" sheet="1" selectLockedCells="1"/>
  <mergeCells count="11">
    <mergeCell ref="A4:I4"/>
    <mergeCell ref="A5:C5"/>
    <mergeCell ref="A6:C7"/>
    <mergeCell ref="D6:D7"/>
    <mergeCell ref="H6:H7"/>
    <mergeCell ref="I6:I7"/>
    <mergeCell ref="B8:C8"/>
    <mergeCell ref="F10:H10"/>
    <mergeCell ref="A14:G14"/>
    <mergeCell ref="B29:C29"/>
    <mergeCell ref="B28:E28"/>
  </mergeCells>
  <dataValidations count="1">
    <dataValidation allowBlank="1" showInputMessage="1" showErrorMessage="1" promptTitle="FinanTax Consulting:" prompt="Please insert Taxable Income here" sqref="A6" xr:uid="{21128C33-71E5-464E-81B4-4A278511AE33}"/>
  </dataValidations>
  <hyperlinks>
    <hyperlink ref="A17" r:id="rId1" xr:uid="{243B7A1D-608F-4F31-A778-99F0D4AE07B2}"/>
    <hyperlink ref="A18" r:id="rId2" xr:uid="{6D2BB9B9-166F-402B-87F0-507F83DA27DA}"/>
  </hyperlinks>
  <pageMargins left="0.7" right="0.7" top="0.75" bottom="0.75" header="0.3" footer="0.3"/>
  <pageSetup scale="9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44"/>
  <sheetViews>
    <sheetView zoomScale="90" zoomScaleNormal="90" workbookViewId="0">
      <selection activeCell="B5" sqref="B5:C5"/>
    </sheetView>
  </sheetViews>
  <sheetFormatPr defaultRowHeight="15" x14ac:dyDescent="0.25"/>
  <cols>
    <col min="1" max="1" width="21.7109375" customWidth="1"/>
    <col min="2" max="2" width="16.7109375" bestFit="1" customWidth="1"/>
    <col min="3" max="3" width="11.5703125" customWidth="1"/>
    <col min="4" max="4" width="14.5703125" customWidth="1"/>
    <col min="5" max="5" width="15.28515625" customWidth="1"/>
    <col min="6" max="7" width="14.85546875" customWidth="1"/>
    <col min="8" max="8" width="12.42578125" customWidth="1"/>
    <col min="9" max="9" width="20.42578125" customWidth="1"/>
    <col min="10" max="10" width="9.28515625" customWidth="1"/>
    <col min="11" max="11" width="10.28515625" customWidth="1"/>
    <col min="12" max="12" width="9.28515625" customWidth="1"/>
  </cols>
  <sheetData>
    <row r="1" spans="1:12" ht="15.75" x14ac:dyDescent="0.25">
      <c r="A1" s="285" t="s">
        <v>51</v>
      </c>
      <c r="B1" s="286"/>
      <c r="C1" s="286"/>
      <c r="D1" s="286"/>
      <c r="E1" s="286"/>
      <c r="F1" s="286"/>
      <c r="G1" s="286"/>
      <c r="H1" s="286"/>
      <c r="I1" s="287"/>
    </row>
    <row r="2" spans="1:12" ht="15.75" x14ac:dyDescent="0.25">
      <c r="A2" s="288" t="s">
        <v>52</v>
      </c>
      <c r="B2" s="289"/>
      <c r="C2" s="289"/>
      <c r="D2" s="289"/>
      <c r="E2" s="289"/>
      <c r="F2" s="289"/>
      <c r="G2" s="289"/>
      <c r="H2" s="289"/>
      <c r="I2" s="290"/>
    </row>
    <row r="3" spans="1:12" ht="15.75" x14ac:dyDescent="0.25">
      <c r="A3" s="291" t="s">
        <v>247</v>
      </c>
      <c r="B3" s="292"/>
      <c r="C3" s="292"/>
      <c r="D3" s="292"/>
      <c r="E3" s="292"/>
      <c r="F3" s="292"/>
      <c r="G3" s="292"/>
      <c r="H3" s="292"/>
      <c r="I3" s="293"/>
    </row>
    <row r="4" spans="1:12" ht="15.75" thickBot="1" x14ac:dyDescent="0.3">
      <c r="D4" s="77"/>
      <c r="E4" s="77"/>
      <c r="F4" s="77"/>
      <c r="G4" s="77"/>
      <c r="H4" s="77"/>
      <c r="I4" s="77"/>
    </row>
    <row r="5" spans="1:12" ht="36" x14ac:dyDescent="0.25">
      <c r="A5" s="252" t="s">
        <v>182</v>
      </c>
      <c r="B5" s="347" t="s">
        <v>54</v>
      </c>
      <c r="C5" s="348"/>
      <c r="D5" s="80" t="s">
        <v>35</v>
      </c>
      <c r="E5" s="81" t="s">
        <v>36</v>
      </c>
      <c r="F5" s="81" t="s">
        <v>37</v>
      </c>
      <c r="G5" s="81" t="s">
        <v>38</v>
      </c>
      <c r="H5" s="81" t="s">
        <v>39</v>
      </c>
      <c r="I5" s="82" t="s">
        <v>40</v>
      </c>
      <c r="J5" s="58"/>
      <c r="K5" s="59"/>
      <c r="L5" s="60"/>
    </row>
    <row r="6" spans="1:12" ht="18.75" x14ac:dyDescent="0.3">
      <c r="A6" s="342" t="s">
        <v>57</v>
      </c>
      <c r="B6" s="343"/>
      <c r="C6" s="344"/>
      <c r="D6" s="78" t="s">
        <v>41</v>
      </c>
      <c r="E6" s="74"/>
      <c r="F6" s="74"/>
      <c r="G6" s="74"/>
      <c r="H6" s="78" t="s">
        <v>42</v>
      </c>
      <c r="I6" s="79" t="s">
        <v>43</v>
      </c>
      <c r="K6" s="60"/>
      <c r="L6" s="61"/>
    </row>
    <row r="7" spans="1:12" ht="27.75" customHeight="1" x14ac:dyDescent="0.3">
      <c r="A7" s="345">
        <v>1000000</v>
      </c>
      <c r="B7" s="346"/>
      <c r="C7" s="346"/>
      <c r="D7" s="83">
        <f>IF(B5=B37,VLOOKUP(A7,$B$27:$F$34,4),0)</f>
        <v>0</v>
      </c>
      <c r="E7" s="83">
        <f>IF(B5=B37,IF(A7&gt;$B$34,$C$33,IF(ISNA(VLOOKUP(A7,$C$27:$C$34,1)),0,VLOOKUP(A7,$C$27:$C$34,1))),0)</f>
        <v>0</v>
      </c>
      <c r="F7" s="83">
        <f>IF(B5=B37,IF(E7&gt;0,A7-E7,0),0)</f>
        <v>0</v>
      </c>
      <c r="G7" s="84">
        <f>IF(B5=B37,IF(A7&gt;E7,VLOOKUP(A7,$B$27:$F$34,5),0),0)</f>
        <v>0</v>
      </c>
      <c r="H7" s="83">
        <f>IF(B5=B37,F7*G7,0)</f>
        <v>0</v>
      </c>
      <c r="I7" s="85">
        <f>IF(B5=B37,D7+H7,0)</f>
        <v>0</v>
      </c>
    </row>
    <row r="8" spans="1:12" s="237" customFormat="1" ht="18.75" x14ac:dyDescent="0.3">
      <c r="A8" s="233"/>
      <c r="B8" s="234"/>
      <c r="C8" s="234"/>
      <c r="D8" s="235"/>
      <c r="E8" s="235"/>
      <c r="F8" s="349" t="s">
        <v>56</v>
      </c>
      <c r="G8" s="349"/>
      <c r="H8" s="349"/>
      <c r="I8" s="236">
        <f>I7</f>
        <v>0</v>
      </c>
    </row>
    <row r="9" spans="1:12" s="237" customFormat="1" ht="18.75" x14ac:dyDescent="0.3">
      <c r="A9" s="233"/>
      <c r="B9" s="234"/>
      <c r="C9" s="234"/>
      <c r="D9" s="235"/>
      <c r="E9" s="235"/>
      <c r="F9" s="352" t="s">
        <v>180</v>
      </c>
      <c r="G9" s="352"/>
      <c r="H9" s="352"/>
      <c r="I9" s="241">
        <f>IF(B5=B38,A7*C38,"N/A")</f>
        <v>150000</v>
      </c>
    </row>
    <row r="10" spans="1:12" s="237" customFormat="1" ht="19.5" thickBot="1" x14ac:dyDescent="0.35">
      <c r="A10" s="238"/>
      <c r="B10" s="239"/>
      <c r="C10" s="239"/>
      <c r="D10" s="240"/>
      <c r="E10" s="240"/>
      <c r="F10" s="351" t="s">
        <v>181</v>
      </c>
      <c r="G10" s="351"/>
      <c r="H10" s="351"/>
      <c r="I10" s="294">
        <f>IF(I8&gt;0,I8/12,I9/12)</f>
        <v>12500</v>
      </c>
    </row>
    <row r="11" spans="1:12" x14ac:dyDescent="0.25">
      <c r="A11" s="62"/>
      <c r="B11" s="63"/>
      <c r="C11" s="63"/>
      <c r="D11" s="64"/>
      <c r="E11" s="64"/>
      <c r="F11" s="64"/>
      <c r="G11" s="64"/>
      <c r="H11" s="64"/>
      <c r="I11" s="65"/>
    </row>
    <row r="12" spans="1:12" ht="14.25" customHeight="1" x14ac:dyDescent="0.3">
      <c r="A12" s="57" t="s">
        <v>7</v>
      </c>
      <c r="B12" s="54"/>
      <c r="C12" s="54"/>
      <c r="D12" s="54"/>
      <c r="E12" s="54"/>
      <c r="F12" s="54"/>
      <c r="G12" s="55"/>
      <c r="H12" s="66"/>
      <c r="I12" s="65"/>
      <c r="K12" s="60"/>
    </row>
    <row r="13" spans="1:12" ht="14.25" customHeight="1" x14ac:dyDescent="0.3">
      <c r="A13" s="53" t="s">
        <v>18</v>
      </c>
      <c r="B13" s="20"/>
      <c r="C13" s="20"/>
      <c r="D13" s="20"/>
      <c r="E13" s="20"/>
      <c r="F13" s="20"/>
      <c r="G13" s="44"/>
      <c r="H13" s="66"/>
      <c r="I13" s="65"/>
      <c r="K13" s="60"/>
    </row>
    <row r="14" spans="1:12" ht="14.25" customHeight="1" x14ac:dyDescent="0.3">
      <c r="A14" s="314" t="s">
        <v>19</v>
      </c>
      <c r="B14" s="315"/>
      <c r="C14" s="315"/>
      <c r="D14" s="315"/>
      <c r="E14" s="315"/>
      <c r="F14" s="315"/>
      <c r="G14" s="316"/>
      <c r="H14" s="66"/>
      <c r="I14" s="65"/>
      <c r="K14" s="60"/>
    </row>
    <row r="15" spans="1:12" ht="14.25" customHeight="1" x14ac:dyDescent="0.3">
      <c r="A15" s="52" t="s">
        <v>34</v>
      </c>
      <c r="B15" s="20"/>
      <c r="C15" s="20"/>
      <c r="D15" s="20"/>
      <c r="E15" s="20"/>
      <c r="F15" s="20"/>
      <c r="G15" s="44"/>
      <c r="H15" s="66"/>
      <c r="I15" s="65"/>
      <c r="J15" s="67"/>
    </row>
    <row r="16" spans="1:12" ht="14.25" customHeight="1" x14ac:dyDescent="0.3">
      <c r="A16" s="52" t="s">
        <v>20</v>
      </c>
      <c r="B16" s="20"/>
      <c r="C16" s="20"/>
      <c r="D16" s="20"/>
      <c r="E16" s="20"/>
      <c r="F16" s="20"/>
      <c r="G16" s="44"/>
      <c r="H16" s="66"/>
      <c r="I16" s="65"/>
    </row>
    <row r="17" spans="1:10" ht="14.25" customHeight="1" x14ac:dyDescent="0.3">
      <c r="A17" s="56" t="s">
        <v>8</v>
      </c>
      <c r="B17" s="20"/>
      <c r="C17" s="20"/>
      <c r="D17" s="20"/>
      <c r="E17" s="20"/>
      <c r="F17" s="20"/>
      <c r="G17" s="44"/>
      <c r="H17" s="66"/>
      <c r="I17" s="65"/>
    </row>
    <row r="18" spans="1:10" ht="14.25" customHeight="1" x14ac:dyDescent="0.3">
      <c r="A18" s="299" t="s">
        <v>248</v>
      </c>
      <c r="B18" s="20"/>
      <c r="C18" s="20"/>
      <c r="D18" s="20"/>
      <c r="E18" s="20"/>
      <c r="F18" s="20"/>
      <c r="G18" s="44"/>
      <c r="H18" s="66"/>
      <c r="I18" s="65"/>
    </row>
    <row r="19" spans="1:10" ht="14.25" customHeight="1" x14ac:dyDescent="0.25">
      <c r="A19" s="52" t="s">
        <v>33</v>
      </c>
      <c r="B19" s="20"/>
      <c r="C19" s="20"/>
      <c r="D19" s="20"/>
      <c r="E19" s="20"/>
      <c r="F19" s="20"/>
      <c r="G19" s="44"/>
      <c r="H19" s="68"/>
      <c r="I19" s="68"/>
    </row>
    <row r="20" spans="1:10" x14ac:dyDescent="0.25">
      <c r="A20" s="52"/>
      <c r="B20" s="20"/>
      <c r="C20" s="20"/>
      <c r="D20" s="20"/>
      <c r="E20" s="20"/>
      <c r="F20" s="20"/>
      <c r="G20" s="44"/>
      <c r="H20" s="68"/>
      <c r="I20" s="68"/>
    </row>
    <row r="21" spans="1:10" x14ac:dyDescent="0.25">
      <c r="A21" s="52"/>
      <c r="B21" s="20"/>
      <c r="C21" s="20"/>
      <c r="D21" s="20"/>
      <c r="E21" s="20"/>
      <c r="F21" s="20"/>
      <c r="G21" s="44"/>
      <c r="H21" s="68"/>
      <c r="I21" s="68"/>
    </row>
    <row r="22" spans="1:10" x14ac:dyDescent="0.25">
      <c r="A22" s="52"/>
      <c r="B22" s="20"/>
      <c r="D22" s="20"/>
      <c r="E22" s="20"/>
      <c r="F22" s="20"/>
      <c r="G22" s="44"/>
      <c r="H22" s="68"/>
      <c r="I22" s="68"/>
    </row>
    <row r="23" spans="1:10" x14ac:dyDescent="0.25">
      <c r="A23" s="52"/>
      <c r="B23" s="20"/>
      <c r="C23" s="20"/>
      <c r="D23" s="20"/>
      <c r="E23" s="20"/>
      <c r="F23" s="20"/>
      <c r="G23" s="44"/>
      <c r="H23" s="68"/>
      <c r="I23" s="68"/>
    </row>
    <row r="24" spans="1:10" s="70" customFormat="1" ht="8.25" customHeight="1" x14ac:dyDescent="0.25">
      <c r="A24" s="49"/>
      <c r="B24" s="12"/>
      <c r="C24" s="12"/>
      <c r="D24" s="12"/>
      <c r="E24" s="12"/>
      <c r="F24" s="12"/>
      <c r="G24" s="50"/>
      <c r="H24" s="68"/>
      <c r="I24" s="68"/>
    </row>
    <row r="25" spans="1:10" s="70" customFormat="1" ht="15.75" thickBot="1" x14ac:dyDescent="0.3">
      <c r="A25" s="69"/>
      <c r="B25" s="68"/>
      <c r="C25" s="68"/>
      <c r="D25" s="68"/>
      <c r="E25" s="68"/>
      <c r="F25" s="68"/>
      <c r="G25" s="68"/>
      <c r="H25" s="68"/>
      <c r="I25" s="68"/>
    </row>
    <row r="26" spans="1:10" ht="25.5" customHeight="1" thickBot="1" x14ac:dyDescent="0.3">
      <c r="A26" s="170" t="s">
        <v>3</v>
      </c>
      <c r="B26" s="350" t="s">
        <v>44</v>
      </c>
      <c r="C26" s="350"/>
      <c r="D26" s="171" t="s">
        <v>45</v>
      </c>
      <c r="E26" s="171" t="s">
        <v>4</v>
      </c>
      <c r="F26" s="172" t="s">
        <v>5</v>
      </c>
      <c r="G26" s="158"/>
      <c r="H26" s="63"/>
      <c r="I26" s="63"/>
      <c r="J26" s="63"/>
    </row>
    <row r="27" spans="1:10" ht="15.75" x14ac:dyDescent="0.3">
      <c r="A27" s="188">
        <v>1</v>
      </c>
      <c r="B27" s="189">
        <v>0</v>
      </c>
      <c r="C27" s="189">
        <v>200000</v>
      </c>
      <c r="D27" s="190">
        <v>0</v>
      </c>
      <c r="E27" s="191">
        <v>0</v>
      </c>
      <c r="F27" s="192">
        <v>0</v>
      </c>
      <c r="G27" s="162"/>
      <c r="H27" s="73"/>
      <c r="I27" s="63"/>
      <c r="J27" s="63"/>
    </row>
    <row r="28" spans="1:10" ht="15.75" x14ac:dyDescent="0.3">
      <c r="A28" s="163">
        <v>2</v>
      </c>
      <c r="B28" s="72">
        <f t="shared" ref="B28:B34" si="0">+C27+1-0.1</f>
        <v>200000.9</v>
      </c>
      <c r="C28" s="72">
        <v>600000.1</v>
      </c>
      <c r="D28" s="160">
        <v>0</v>
      </c>
      <c r="E28" s="161">
        <v>0</v>
      </c>
      <c r="F28" s="164">
        <v>0.05</v>
      </c>
      <c r="G28" s="158"/>
      <c r="H28" s="63"/>
      <c r="I28" s="63"/>
      <c r="J28" s="63"/>
    </row>
    <row r="29" spans="1:10" ht="15.75" x14ac:dyDescent="0.3">
      <c r="A29" s="163">
        <v>3</v>
      </c>
      <c r="B29" s="72">
        <f t="shared" si="0"/>
        <v>600001</v>
      </c>
      <c r="C29" s="72">
        <v>1000000.1</v>
      </c>
      <c r="D29" s="160">
        <v>0</v>
      </c>
      <c r="E29" s="161">
        <v>20000</v>
      </c>
      <c r="F29" s="164">
        <v>0.1</v>
      </c>
      <c r="G29" s="158"/>
      <c r="H29" s="63"/>
      <c r="I29" s="63"/>
      <c r="J29" s="63"/>
    </row>
    <row r="30" spans="1:10" ht="15.75" x14ac:dyDescent="0.3">
      <c r="A30" s="163">
        <v>4</v>
      </c>
      <c r="B30" s="72">
        <f t="shared" si="0"/>
        <v>1000001</v>
      </c>
      <c r="C30" s="72">
        <v>2000000.1</v>
      </c>
      <c r="D30" s="160">
        <v>0</v>
      </c>
      <c r="E30" s="161">
        <v>60000</v>
      </c>
      <c r="F30" s="164">
        <v>0.15</v>
      </c>
      <c r="G30" s="158"/>
      <c r="H30" s="63"/>
      <c r="I30" s="63"/>
      <c r="J30" s="63"/>
    </row>
    <row r="31" spans="1:10" ht="15.75" x14ac:dyDescent="0.3">
      <c r="A31" s="163">
        <v>5</v>
      </c>
      <c r="B31" s="72">
        <f t="shared" si="0"/>
        <v>2000001</v>
      </c>
      <c r="C31" s="72">
        <v>4000000.1</v>
      </c>
      <c r="D31" s="160">
        <v>0</v>
      </c>
      <c r="E31" s="161">
        <v>210000</v>
      </c>
      <c r="F31" s="164">
        <v>0.2</v>
      </c>
      <c r="G31" s="158"/>
      <c r="H31" s="63"/>
      <c r="I31" s="63"/>
      <c r="J31" s="63"/>
    </row>
    <row r="32" spans="1:10" ht="15.75" x14ac:dyDescent="0.3">
      <c r="A32" s="163">
        <v>6</v>
      </c>
      <c r="B32" s="72">
        <f t="shared" si="0"/>
        <v>4000001</v>
      </c>
      <c r="C32" s="72">
        <f>6000000.1</f>
        <v>6000000.0999999996</v>
      </c>
      <c r="D32" s="160">
        <v>0</v>
      </c>
      <c r="E32" s="161">
        <v>610000</v>
      </c>
      <c r="F32" s="164">
        <v>0.25</v>
      </c>
      <c r="G32" s="158"/>
      <c r="H32" s="63"/>
      <c r="I32" s="63"/>
      <c r="J32" s="63"/>
    </row>
    <row r="33" spans="1:10" ht="15.75" x14ac:dyDescent="0.3">
      <c r="A33" s="163">
        <v>7</v>
      </c>
      <c r="B33" s="72">
        <f t="shared" si="0"/>
        <v>6000001</v>
      </c>
      <c r="C33" s="72">
        <v>8000000.0999999996</v>
      </c>
      <c r="D33" s="160">
        <v>0</v>
      </c>
      <c r="E33" s="161">
        <v>1110000</v>
      </c>
      <c r="F33" s="164">
        <v>0.3</v>
      </c>
      <c r="G33" s="158"/>
      <c r="H33" s="63"/>
      <c r="I33" s="63"/>
      <c r="J33" s="63"/>
    </row>
    <row r="34" spans="1:10" ht="16.5" thickBot="1" x14ac:dyDescent="0.35">
      <c r="A34" s="165">
        <v>8</v>
      </c>
      <c r="B34" s="166">
        <f t="shared" si="0"/>
        <v>8000001</v>
      </c>
      <c r="C34" s="166">
        <v>0</v>
      </c>
      <c r="D34" s="167">
        <v>0</v>
      </c>
      <c r="E34" s="168">
        <v>1710000</v>
      </c>
      <c r="F34" s="169">
        <v>0.35</v>
      </c>
      <c r="G34" s="158"/>
      <c r="H34" s="63"/>
      <c r="I34" s="63"/>
      <c r="J34" s="63"/>
    </row>
    <row r="35" spans="1:10" ht="15.75" x14ac:dyDescent="0.3">
      <c r="A35" s="159"/>
      <c r="B35" s="72"/>
      <c r="C35" s="72"/>
      <c r="D35" s="160"/>
      <c r="E35" s="161"/>
      <c r="F35" s="160"/>
      <c r="G35" s="158"/>
      <c r="H35" s="63"/>
      <c r="I35" s="63"/>
      <c r="J35" s="63"/>
    </row>
    <row r="36" spans="1:10" ht="15.75" hidden="1" x14ac:dyDescent="0.3">
      <c r="A36" s="71"/>
      <c r="B36" s="72"/>
      <c r="C36" s="72"/>
      <c r="D36" s="63"/>
      <c r="E36" s="63"/>
      <c r="F36" s="63"/>
      <c r="G36" s="63"/>
      <c r="H36" s="63"/>
      <c r="I36" s="63"/>
      <c r="J36" s="63"/>
    </row>
    <row r="37" spans="1:10" ht="15.75" hidden="1" x14ac:dyDescent="0.3">
      <c r="A37" s="71"/>
      <c r="B37" s="72" t="s">
        <v>53</v>
      </c>
      <c r="C37" s="72" t="s">
        <v>55</v>
      </c>
      <c r="E37" s="63"/>
      <c r="F37" s="63"/>
      <c r="G37" s="63"/>
      <c r="H37" s="63"/>
      <c r="I37" s="63"/>
      <c r="J37" s="63"/>
    </row>
    <row r="38" spans="1:10" ht="15.75" hidden="1" x14ac:dyDescent="0.3">
      <c r="A38" s="71"/>
      <c r="B38" s="72" t="s">
        <v>54</v>
      </c>
      <c r="C38" s="75">
        <v>0.15</v>
      </c>
      <c r="D38" s="76"/>
      <c r="E38" s="63"/>
      <c r="F38" s="63"/>
      <c r="G38" s="63"/>
      <c r="H38" s="63"/>
      <c r="I38" s="63"/>
      <c r="J38" s="63"/>
    </row>
    <row r="39" spans="1:10" ht="15.75" hidden="1" x14ac:dyDescent="0.3">
      <c r="A39" s="71"/>
      <c r="B39" s="72"/>
      <c r="C39" s="196"/>
      <c r="D39" s="63"/>
      <c r="E39" s="63"/>
      <c r="F39" s="63"/>
      <c r="G39" s="63"/>
      <c r="H39" s="63"/>
      <c r="I39" s="63"/>
      <c r="J39" s="63"/>
    </row>
    <row r="40" spans="1:10" ht="15.75" hidden="1" x14ac:dyDescent="0.3">
      <c r="A40" s="71"/>
      <c r="B40" s="72"/>
      <c r="C40" s="72"/>
      <c r="D40" s="63"/>
      <c r="E40" s="63"/>
      <c r="F40" s="63"/>
      <c r="G40" s="63"/>
      <c r="H40" s="63"/>
      <c r="I40" s="63"/>
      <c r="J40" s="63"/>
    </row>
    <row r="41" spans="1:10" hidden="1" x14ac:dyDescent="0.25">
      <c r="A41" t="s">
        <v>46</v>
      </c>
      <c r="C41" t="s">
        <v>47</v>
      </c>
    </row>
    <row r="42" spans="1:10" hidden="1" x14ac:dyDescent="0.25">
      <c r="A42" t="s">
        <v>48</v>
      </c>
      <c r="C42" t="s">
        <v>49</v>
      </c>
    </row>
    <row r="43" spans="1:10" hidden="1" x14ac:dyDescent="0.25">
      <c r="A43" t="s">
        <v>50</v>
      </c>
    </row>
    <row r="44" spans="1:10" hidden="1" x14ac:dyDescent="0.25"/>
  </sheetData>
  <sheetProtection algorithmName="SHA-512" hashValue="6nmUa7UfqCaW9bX6HeSrZlfjEJ7weGUfukwKarG05mSureXJ4pczh+yu14ZGuXGFSHCf8ITdjnusfoMnJ9jv1w==" saltValue="2dOmlvz8WmzQbjTZ0gQ8Bw==" spinCount="100000" sheet="1" selectLockedCells="1"/>
  <mergeCells count="8">
    <mergeCell ref="A6:C6"/>
    <mergeCell ref="A7:C7"/>
    <mergeCell ref="B5:C5"/>
    <mergeCell ref="F8:H8"/>
    <mergeCell ref="B26:C26"/>
    <mergeCell ref="A14:G14"/>
    <mergeCell ref="F10:H10"/>
    <mergeCell ref="F9:H9"/>
  </mergeCells>
  <dataValidations xWindow="245" yWindow="529" count="2">
    <dataValidation type="list" allowBlank="1" showInputMessage="1" showErrorMessage="1" prompt="Select Payee Status" sqref="B5:C5" xr:uid="{14D6F26B-3893-45BC-9E15-E77CC78C73BC}">
      <formula1>$B$37:$B$38</formula1>
    </dataValidation>
    <dataValidation allowBlank="1" showInputMessage="1" showErrorMessage="1" prompt="Please Insert Annual Rent Amount here." sqref="A7:C7" xr:uid="{7BA52AE2-504A-4E12-A75F-EF3033B3F20C}"/>
  </dataValidations>
  <hyperlinks>
    <hyperlink ref="A17" r:id="rId1" xr:uid="{00000000-0004-0000-0100-000000000000}"/>
    <hyperlink ref="A18" r:id="rId2" xr:uid="{FAEDF5BC-9E55-45EA-9B1F-C20BA890AC48}"/>
  </hyperlinks>
  <printOptions horizontalCentered="1"/>
  <pageMargins left="0.7" right="0.7" top="0.75" bottom="0.75" header="0.3" footer="0.3"/>
  <pageSetup scale="8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C128"/>
  <sheetViews>
    <sheetView view="pageBreakPreview" zoomScaleNormal="100" zoomScaleSheetLayoutView="100" workbookViewId="0">
      <pane ySplit="4" topLeftCell="A43" activePane="bottomLeft" state="frozen"/>
      <selection activeCell="D14" sqref="D14"/>
      <selection pane="bottomLeft" activeCell="F44" sqref="F44"/>
    </sheetView>
  </sheetViews>
  <sheetFormatPr defaultRowHeight="15" x14ac:dyDescent="0.25"/>
  <cols>
    <col min="1" max="1" width="9.140625" style="174"/>
    <col min="2" max="2" width="11.7109375" style="221" customWidth="1"/>
    <col min="3" max="3" width="11.140625" style="276" customWidth="1"/>
    <col min="4" max="4" width="83.85546875" style="209" customWidth="1"/>
    <col min="5" max="6" width="12.7109375" style="245" customWidth="1"/>
    <col min="7" max="7" width="21.140625" style="197" customWidth="1"/>
    <col min="8" max="29" width="9.140625" style="174"/>
  </cols>
  <sheetData>
    <row r="1" spans="2:8" ht="19.5" customHeight="1" x14ac:dyDescent="0.25">
      <c r="B1" s="353" t="s">
        <v>250</v>
      </c>
      <c r="C1" s="354"/>
      <c r="D1" s="354"/>
      <c r="E1" s="354"/>
      <c r="F1" s="354"/>
      <c r="G1" s="298"/>
    </row>
    <row r="2" spans="2:8" ht="21.75" customHeight="1" x14ac:dyDescent="0.25">
      <c r="B2" s="355" t="s">
        <v>184</v>
      </c>
      <c r="C2" s="356"/>
      <c r="D2" s="356"/>
      <c r="E2" s="356"/>
      <c r="F2" s="356"/>
      <c r="G2" s="301"/>
    </row>
    <row r="3" spans="2:8" s="174" customFormat="1" ht="15.75" x14ac:dyDescent="0.25">
      <c r="B3" s="379"/>
      <c r="C3" s="380"/>
      <c r="D3" s="380"/>
      <c r="E3" s="380"/>
      <c r="F3" s="380"/>
      <c r="G3" s="381"/>
    </row>
    <row r="4" spans="2:8" ht="19.5" customHeight="1" x14ac:dyDescent="0.25">
      <c r="B4" s="295" t="s">
        <v>59</v>
      </c>
      <c r="C4" s="295" t="s">
        <v>97</v>
      </c>
      <c r="D4" s="296" t="s">
        <v>60</v>
      </c>
      <c r="E4" s="378" t="s">
        <v>61</v>
      </c>
      <c r="F4" s="378"/>
      <c r="G4" s="297" t="s">
        <v>249</v>
      </c>
      <c r="H4" s="193"/>
    </row>
    <row r="5" spans="2:8" x14ac:dyDescent="0.25">
      <c r="B5" s="399" t="s">
        <v>169</v>
      </c>
      <c r="C5" s="399"/>
      <c r="D5" s="399"/>
      <c r="E5" s="222" t="s">
        <v>190</v>
      </c>
      <c r="F5" s="222" t="s">
        <v>191</v>
      </c>
      <c r="G5" s="248"/>
    </row>
    <row r="6" spans="2:8" x14ac:dyDescent="0.25">
      <c r="B6" s="400" t="s">
        <v>185</v>
      </c>
      <c r="C6" s="395" t="s">
        <v>186</v>
      </c>
      <c r="D6" s="198" t="s">
        <v>170</v>
      </c>
      <c r="E6" s="374">
        <v>0.22</v>
      </c>
      <c r="F6" s="375"/>
      <c r="G6" s="262"/>
    </row>
    <row r="7" spans="2:8" x14ac:dyDescent="0.25">
      <c r="B7" s="400"/>
      <c r="C7" s="395"/>
      <c r="D7" s="198" t="s">
        <v>172</v>
      </c>
      <c r="E7" s="364">
        <v>0.28999999999999998</v>
      </c>
      <c r="F7" s="365"/>
      <c r="G7" s="263"/>
    </row>
    <row r="8" spans="2:8" x14ac:dyDescent="0.25">
      <c r="B8" s="400"/>
      <c r="C8" s="395"/>
      <c r="D8" s="198" t="s">
        <v>173</v>
      </c>
      <c r="E8" s="364">
        <v>1.4999999999999999E-2</v>
      </c>
      <c r="F8" s="365"/>
      <c r="G8" s="263"/>
    </row>
    <row r="9" spans="2:8" x14ac:dyDescent="0.25">
      <c r="B9" s="400"/>
      <c r="C9" s="395"/>
      <c r="D9" s="198" t="s">
        <v>171</v>
      </c>
      <c r="E9" s="364">
        <v>0.35</v>
      </c>
      <c r="F9" s="365"/>
      <c r="G9" s="263"/>
    </row>
    <row r="10" spans="2:8" x14ac:dyDescent="0.25">
      <c r="B10" s="256" t="s">
        <v>188</v>
      </c>
      <c r="C10" s="266" t="s">
        <v>186</v>
      </c>
      <c r="D10" s="198" t="s">
        <v>187</v>
      </c>
      <c r="E10" s="364">
        <v>0.04</v>
      </c>
      <c r="F10" s="365"/>
      <c r="G10" s="263"/>
    </row>
    <row r="11" spans="2:8" x14ac:dyDescent="0.25">
      <c r="B11" s="399" t="s">
        <v>104</v>
      </c>
      <c r="C11" s="399"/>
      <c r="D11" s="399"/>
      <c r="E11" s="222" t="s">
        <v>190</v>
      </c>
      <c r="F11" s="222" t="s">
        <v>191</v>
      </c>
      <c r="G11" s="248"/>
    </row>
    <row r="12" spans="2:8" ht="25.5" x14ac:dyDescent="0.25">
      <c r="B12" s="264">
        <v>149</v>
      </c>
      <c r="C12" s="267"/>
      <c r="D12" s="198" t="s">
        <v>189</v>
      </c>
      <c r="E12" s="364"/>
      <c r="F12" s="365"/>
      <c r="G12" s="390" t="s">
        <v>124</v>
      </c>
    </row>
    <row r="13" spans="2:8" ht="25.5" x14ac:dyDescent="0.25">
      <c r="B13" s="258"/>
      <c r="C13" s="267" t="s">
        <v>192</v>
      </c>
      <c r="D13" s="198" t="s">
        <v>101</v>
      </c>
      <c r="E13" s="364" t="s">
        <v>102</v>
      </c>
      <c r="F13" s="365"/>
      <c r="G13" s="392"/>
    </row>
    <row r="14" spans="2:8" ht="15" customHeight="1" x14ac:dyDescent="0.25">
      <c r="B14" s="210" t="s">
        <v>103</v>
      </c>
      <c r="C14" s="268"/>
      <c r="D14" s="199"/>
      <c r="E14" s="222" t="s">
        <v>190</v>
      </c>
      <c r="F14" s="222" t="s">
        <v>191</v>
      </c>
      <c r="G14" s="249"/>
    </row>
    <row r="15" spans="2:8" ht="25.5" x14ac:dyDescent="0.25">
      <c r="B15" s="366">
        <v>150</v>
      </c>
      <c r="C15" s="368"/>
      <c r="D15" s="198" t="s">
        <v>105</v>
      </c>
      <c r="E15" s="224">
        <v>7.4999999999999997E-2</v>
      </c>
      <c r="F15" s="224">
        <v>0.15</v>
      </c>
      <c r="G15" s="396" t="s">
        <v>125</v>
      </c>
    </row>
    <row r="16" spans="2:8" ht="25.5" x14ac:dyDescent="0.25">
      <c r="B16" s="367"/>
      <c r="C16" s="369"/>
      <c r="D16" s="198" t="s">
        <v>197</v>
      </c>
      <c r="E16" s="257">
        <v>0.25</v>
      </c>
      <c r="F16" s="257">
        <v>0.5</v>
      </c>
      <c r="G16" s="396"/>
    </row>
    <row r="17" spans="2:7" ht="25.5" x14ac:dyDescent="0.25">
      <c r="B17" s="367"/>
      <c r="C17" s="369"/>
      <c r="D17" s="198" t="s">
        <v>198</v>
      </c>
      <c r="E17" s="224">
        <v>0.15</v>
      </c>
      <c r="F17" s="224">
        <v>0.3</v>
      </c>
      <c r="G17" s="391"/>
    </row>
    <row r="18" spans="2:7" ht="15" customHeight="1" x14ac:dyDescent="0.25">
      <c r="B18" s="210" t="s">
        <v>200</v>
      </c>
      <c r="C18" s="268"/>
      <c r="D18" s="199"/>
      <c r="E18" s="222" t="s">
        <v>190</v>
      </c>
      <c r="F18" s="222" t="s">
        <v>191</v>
      </c>
      <c r="G18" s="249"/>
    </row>
    <row r="19" spans="2:7" ht="28.5" customHeight="1" x14ac:dyDescent="0.25">
      <c r="B19" s="366" t="s">
        <v>199</v>
      </c>
      <c r="C19" s="376"/>
      <c r="D19" s="198" t="s">
        <v>201</v>
      </c>
      <c r="E19" s="257"/>
      <c r="F19" s="257"/>
      <c r="G19" s="396" t="s">
        <v>124</v>
      </c>
    </row>
    <row r="20" spans="2:7" x14ac:dyDescent="0.25">
      <c r="B20" s="367"/>
      <c r="C20" s="377"/>
      <c r="D20" s="198" t="s">
        <v>202</v>
      </c>
      <c r="E20" s="257">
        <v>0.25</v>
      </c>
      <c r="F20" s="257">
        <v>0.5</v>
      </c>
      <c r="G20" s="396"/>
    </row>
    <row r="21" spans="2:7" x14ac:dyDescent="0.25">
      <c r="B21" s="367"/>
      <c r="C21" s="377"/>
      <c r="D21" s="198" t="s">
        <v>203</v>
      </c>
      <c r="E21" s="257">
        <v>0.125</v>
      </c>
      <c r="F21" s="257">
        <v>0.25</v>
      </c>
      <c r="G21" s="391"/>
    </row>
    <row r="22" spans="2:7" x14ac:dyDescent="0.25">
      <c r="B22" s="258"/>
      <c r="C22" s="269"/>
      <c r="D22" s="198" t="s">
        <v>204</v>
      </c>
      <c r="E22" s="257">
        <v>0.1</v>
      </c>
      <c r="F22" s="257">
        <v>0.2</v>
      </c>
      <c r="G22" s="254"/>
    </row>
    <row r="23" spans="2:7" ht="15" customHeight="1" x14ac:dyDescent="0.25">
      <c r="B23" s="210" t="s">
        <v>106</v>
      </c>
      <c r="C23" s="268"/>
      <c r="D23" s="199"/>
      <c r="E23" s="222" t="s">
        <v>190</v>
      </c>
      <c r="F23" s="222" t="s">
        <v>191</v>
      </c>
      <c r="G23" s="249"/>
    </row>
    <row r="24" spans="2:7" ht="40.5" customHeight="1" x14ac:dyDescent="0.25">
      <c r="B24" s="366">
        <v>151</v>
      </c>
      <c r="C24" s="368"/>
      <c r="D24" s="200" t="s">
        <v>183</v>
      </c>
      <c r="E24" s="230"/>
      <c r="F24" s="231"/>
      <c r="G24" s="397" t="s">
        <v>245</v>
      </c>
    </row>
    <row r="25" spans="2:7" ht="25.5" x14ac:dyDescent="0.25">
      <c r="B25" s="367"/>
      <c r="C25" s="369"/>
      <c r="D25" s="200" t="s">
        <v>205</v>
      </c>
      <c r="E25" s="265">
        <v>0.1</v>
      </c>
      <c r="F25" s="265">
        <v>0.2</v>
      </c>
      <c r="G25" s="396"/>
    </row>
    <row r="26" spans="2:7" x14ac:dyDescent="0.25">
      <c r="B26" s="367"/>
      <c r="C26" s="369"/>
      <c r="D26" s="200" t="s">
        <v>194</v>
      </c>
      <c r="E26" s="265">
        <v>0.15</v>
      </c>
      <c r="F26" s="265">
        <v>0.3</v>
      </c>
      <c r="G26" s="396"/>
    </row>
    <row r="27" spans="2:7" x14ac:dyDescent="0.25">
      <c r="B27" s="367"/>
      <c r="C27" s="369"/>
      <c r="D27" s="200" t="s">
        <v>195</v>
      </c>
      <c r="E27" s="374">
        <v>0.17499999999999999</v>
      </c>
      <c r="F27" s="375"/>
      <c r="G27" s="396"/>
    </row>
    <row r="28" spans="2:7" x14ac:dyDescent="0.25">
      <c r="B28" s="367"/>
      <c r="C28" s="369"/>
      <c r="D28" s="200" t="s">
        <v>196</v>
      </c>
      <c r="E28" s="374">
        <v>0.2</v>
      </c>
      <c r="F28" s="375"/>
      <c r="G28" s="396"/>
    </row>
    <row r="29" spans="2:7" ht="15.75" customHeight="1" x14ac:dyDescent="0.25">
      <c r="B29" s="384"/>
      <c r="C29" s="373"/>
      <c r="D29" s="387" t="s">
        <v>216</v>
      </c>
      <c r="E29" s="388"/>
      <c r="F29" s="389"/>
      <c r="G29" s="398"/>
    </row>
    <row r="30" spans="2:7" x14ac:dyDescent="0.25">
      <c r="B30" s="210" t="s">
        <v>107</v>
      </c>
      <c r="C30" s="268"/>
      <c r="D30" s="199"/>
      <c r="E30" s="222" t="s">
        <v>190</v>
      </c>
      <c r="F30" s="222" t="s">
        <v>191</v>
      </c>
      <c r="G30" s="250"/>
    </row>
    <row r="31" spans="2:7" x14ac:dyDescent="0.25">
      <c r="B31" s="383">
        <v>152</v>
      </c>
      <c r="C31" s="259" t="s">
        <v>80</v>
      </c>
      <c r="D31" s="198" t="s">
        <v>79</v>
      </c>
      <c r="E31" s="374">
        <v>0.15</v>
      </c>
      <c r="F31" s="375"/>
      <c r="G31" s="194" t="s">
        <v>125</v>
      </c>
    </row>
    <row r="32" spans="2:7" ht="55.5" customHeight="1" x14ac:dyDescent="0.25">
      <c r="B32" s="383"/>
      <c r="C32" s="211" t="s">
        <v>108</v>
      </c>
      <c r="D32" s="200" t="s">
        <v>207</v>
      </c>
      <c r="E32" s="364">
        <v>7.0000000000000007E-2</v>
      </c>
      <c r="F32" s="365"/>
      <c r="G32" s="194" t="s">
        <v>206</v>
      </c>
    </row>
    <row r="33" spans="2:7" ht="17.25" customHeight="1" x14ac:dyDescent="0.25">
      <c r="B33" s="383"/>
      <c r="C33" s="211" t="s">
        <v>109</v>
      </c>
      <c r="D33" s="200" t="s">
        <v>110</v>
      </c>
      <c r="E33" s="364">
        <v>0.05</v>
      </c>
      <c r="F33" s="365"/>
      <c r="G33" s="194" t="s">
        <v>206</v>
      </c>
    </row>
    <row r="34" spans="2:7" x14ac:dyDescent="0.25">
      <c r="B34" s="383"/>
      <c r="C34" s="259" t="s">
        <v>81</v>
      </c>
      <c r="D34" s="200" t="s">
        <v>208</v>
      </c>
      <c r="E34" s="364">
        <v>0.1</v>
      </c>
      <c r="F34" s="365"/>
      <c r="G34" s="194" t="s">
        <v>206</v>
      </c>
    </row>
    <row r="35" spans="2:7" ht="75.75" customHeight="1" x14ac:dyDescent="0.25">
      <c r="B35" s="383"/>
      <c r="C35" s="259" t="s">
        <v>111</v>
      </c>
      <c r="D35" s="200" t="s">
        <v>209</v>
      </c>
      <c r="E35" s="364">
        <v>0.1</v>
      </c>
      <c r="F35" s="365"/>
      <c r="G35" s="232" t="s">
        <v>210</v>
      </c>
    </row>
    <row r="36" spans="2:7" x14ac:dyDescent="0.25">
      <c r="B36" s="383"/>
      <c r="C36" s="259" t="s">
        <v>82</v>
      </c>
      <c r="D36" s="200" t="s">
        <v>83</v>
      </c>
      <c r="E36" s="364">
        <v>0.05</v>
      </c>
      <c r="F36" s="365"/>
      <c r="G36" s="194" t="s">
        <v>125</v>
      </c>
    </row>
    <row r="37" spans="2:7" x14ac:dyDescent="0.25">
      <c r="B37" s="383"/>
      <c r="C37" s="259" t="s">
        <v>111</v>
      </c>
      <c r="D37" s="200" t="s">
        <v>112</v>
      </c>
      <c r="E37" s="364">
        <v>0.2</v>
      </c>
      <c r="F37" s="365"/>
      <c r="G37" s="194" t="s">
        <v>124</v>
      </c>
    </row>
    <row r="38" spans="2:7" ht="22.5" customHeight="1" x14ac:dyDescent="0.25">
      <c r="B38" s="367" t="s">
        <v>211</v>
      </c>
      <c r="C38" s="370" t="s">
        <v>117</v>
      </c>
      <c r="D38" s="198" t="s">
        <v>113</v>
      </c>
      <c r="E38" s="224">
        <v>0.04</v>
      </c>
      <c r="F38" s="224">
        <v>0.08</v>
      </c>
      <c r="G38" s="232" t="s">
        <v>213</v>
      </c>
    </row>
    <row r="39" spans="2:7" x14ac:dyDescent="0.25">
      <c r="B39" s="367"/>
      <c r="C39" s="372"/>
      <c r="D39" s="198" t="s">
        <v>114</v>
      </c>
      <c r="E39" s="224">
        <v>4.4999999999999998E-2</v>
      </c>
      <c r="F39" s="224">
        <v>0.09</v>
      </c>
      <c r="G39" s="232" t="s">
        <v>206</v>
      </c>
    </row>
    <row r="40" spans="2:7" x14ac:dyDescent="0.25">
      <c r="B40" s="367"/>
      <c r="C40" s="370" t="s">
        <v>118</v>
      </c>
      <c r="D40" s="200" t="s">
        <v>115</v>
      </c>
      <c r="E40" s="257">
        <v>0.08</v>
      </c>
      <c r="F40" s="257">
        <v>0.16</v>
      </c>
      <c r="G40" s="232" t="s">
        <v>206</v>
      </c>
    </row>
    <row r="41" spans="2:7" x14ac:dyDescent="0.25">
      <c r="B41" s="367"/>
      <c r="C41" s="371"/>
      <c r="D41" s="200" t="s">
        <v>116</v>
      </c>
      <c r="E41" s="364">
        <v>0.1</v>
      </c>
      <c r="F41" s="365"/>
      <c r="G41" s="232" t="s">
        <v>206</v>
      </c>
    </row>
    <row r="42" spans="2:7" x14ac:dyDescent="0.25">
      <c r="B42" s="367"/>
      <c r="C42" s="372"/>
      <c r="D42" s="200" t="s">
        <v>214</v>
      </c>
      <c r="E42" s="257">
        <v>0.03</v>
      </c>
      <c r="F42" s="257">
        <v>0.06</v>
      </c>
      <c r="G42" s="232" t="s">
        <v>206</v>
      </c>
    </row>
    <row r="43" spans="2:7" ht="81.75" customHeight="1" x14ac:dyDescent="0.25">
      <c r="B43" s="367"/>
      <c r="C43" s="368" t="s">
        <v>85</v>
      </c>
      <c r="D43" s="200" t="s">
        <v>215</v>
      </c>
      <c r="E43" s="257">
        <v>0.03</v>
      </c>
      <c r="F43" s="257">
        <v>0.06</v>
      </c>
      <c r="G43" s="232" t="s">
        <v>206</v>
      </c>
    </row>
    <row r="44" spans="2:7" ht="25.5" x14ac:dyDescent="0.25">
      <c r="B44" s="367"/>
      <c r="C44" s="369"/>
      <c r="D44" s="200" t="s">
        <v>174</v>
      </c>
      <c r="E44" s="257">
        <v>0.1</v>
      </c>
      <c r="F44" s="257">
        <v>0.2</v>
      </c>
      <c r="G44" s="232" t="s">
        <v>206</v>
      </c>
    </row>
    <row r="45" spans="2:7" ht="25.5" x14ac:dyDescent="0.25">
      <c r="B45" s="367"/>
      <c r="C45" s="373"/>
      <c r="D45" s="200" t="s">
        <v>175</v>
      </c>
      <c r="E45" s="257">
        <v>7.0000000000000007E-2</v>
      </c>
      <c r="F45" s="257">
        <v>0.14000000000000001</v>
      </c>
      <c r="G45" s="232" t="s">
        <v>206</v>
      </c>
    </row>
    <row r="46" spans="2:7" x14ac:dyDescent="0.25">
      <c r="B46" s="384"/>
      <c r="C46" s="211" t="s">
        <v>84</v>
      </c>
      <c r="D46" s="200" t="s">
        <v>100</v>
      </c>
      <c r="E46" s="224">
        <v>0.2</v>
      </c>
      <c r="F46" s="224">
        <v>0.4</v>
      </c>
      <c r="G46" s="253" t="s">
        <v>125</v>
      </c>
    </row>
    <row r="47" spans="2:7" x14ac:dyDescent="0.25">
      <c r="B47" s="405" t="s">
        <v>217</v>
      </c>
      <c r="C47" s="406"/>
      <c r="D47" s="407"/>
      <c r="E47" s="222" t="s">
        <v>190</v>
      </c>
      <c r="F47" s="222" t="s">
        <v>226</v>
      </c>
      <c r="G47" s="248"/>
    </row>
    <row r="48" spans="2:7" ht="54" customHeight="1" x14ac:dyDescent="0.25">
      <c r="B48" s="366">
        <v>153</v>
      </c>
      <c r="C48" s="370" t="s">
        <v>62</v>
      </c>
      <c r="D48" s="198" t="s">
        <v>119</v>
      </c>
      <c r="E48" s="224">
        <v>1.4999999999999999E-2</v>
      </c>
      <c r="F48" s="224">
        <v>0.03</v>
      </c>
      <c r="G48" s="232" t="s">
        <v>221</v>
      </c>
    </row>
    <row r="49" spans="2:7" x14ac:dyDescent="0.25">
      <c r="B49" s="367"/>
      <c r="C49" s="371"/>
      <c r="D49" s="198" t="s">
        <v>220</v>
      </c>
      <c r="E49" s="257">
        <v>2.5000000000000001E-3</v>
      </c>
      <c r="F49" s="257">
        <v>5.0000000000000001E-3</v>
      </c>
      <c r="G49" s="232" t="s">
        <v>206</v>
      </c>
    </row>
    <row r="50" spans="2:7" ht="22.5" x14ac:dyDescent="0.25">
      <c r="B50" s="367"/>
      <c r="C50" s="371"/>
      <c r="D50" s="198" t="s">
        <v>218</v>
      </c>
      <c r="E50" s="224">
        <v>0.02</v>
      </c>
      <c r="F50" s="224">
        <v>0.04</v>
      </c>
      <c r="G50" s="232" t="s">
        <v>212</v>
      </c>
    </row>
    <row r="51" spans="2:7" x14ac:dyDescent="0.25">
      <c r="B51" s="367"/>
      <c r="C51" s="371"/>
      <c r="D51" s="198" t="s">
        <v>219</v>
      </c>
      <c r="E51" s="224">
        <v>2.5000000000000001E-2</v>
      </c>
      <c r="F51" s="224">
        <v>0.05</v>
      </c>
      <c r="G51" s="194" t="s">
        <v>206</v>
      </c>
    </row>
    <row r="52" spans="2:7" ht="38.25" customHeight="1" x14ac:dyDescent="0.25">
      <c r="B52" s="367"/>
      <c r="C52" s="371"/>
      <c r="D52" s="198" t="s">
        <v>141</v>
      </c>
      <c r="E52" s="224">
        <v>0.04</v>
      </c>
      <c r="F52" s="224">
        <v>0.08</v>
      </c>
      <c r="G52" s="232" t="s">
        <v>222</v>
      </c>
    </row>
    <row r="53" spans="2:7" ht="26.25" customHeight="1" x14ac:dyDescent="0.25">
      <c r="B53" s="367"/>
      <c r="C53" s="372"/>
      <c r="D53" s="198" t="s">
        <v>120</v>
      </c>
      <c r="E53" s="224">
        <v>4.4999999999999998E-2</v>
      </c>
      <c r="F53" s="224">
        <v>0.09</v>
      </c>
      <c r="G53" s="194" t="s">
        <v>206</v>
      </c>
    </row>
    <row r="54" spans="2:7" ht="54.75" customHeight="1" x14ac:dyDescent="0.25">
      <c r="B54" s="367"/>
      <c r="C54" s="370" t="s">
        <v>63</v>
      </c>
      <c r="D54" s="198" t="s">
        <v>223</v>
      </c>
      <c r="E54" s="224">
        <v>0.03</v>
      </c>
      <c r="F54" s="224">
        <v>0.06</v>
      </c>
      <c r="G54" s="397" t="s">
        <v>206</v>
      </c>
    </row>
    <row r="55" spans="2:7" ht="90.75" customHeight="1" x14ac:dyDescent="0.25">
      <c r="B55" s="367"/>
      <c r="C55" s="371"/>
      <c r="D55" s="198" t="s">
        <v>224</v>
      </c>
      <c r="E55" s="257">
        <v>0.03</v>
      </c>
      <c r="F55" s="257">
        <v>0.06</v>
      </c>
      <c r="G55" s="396"/>
    </row>
    <row r="56" spans="2:7" ht="25.5" x14ac:dyDescent="0.25">
      <c r="B56" s="367"/>
      <c r="C56" s="371"/>
      <c r="D56" s="201" t="s">
        <v>121</v>
      </c>
      <c r="E56" s="224">
        <v>0.08</v>
      </c>
      <c r="F56" s="224">
        <v>0.16</v>
      </c>
      <c r="G56" s="396"/>
    </row>
    <row r="57" spans="2:7" ht="25.5" x14ac:dyDescent="0.25">
      <c r="B57" s="367"/>
      <c r="C57" s="371"/>
      <c r="D57" s="202" t="s">
        <v>122</v>
      </c>
      <c r="E57" s="230">
        <v>0.1</v>
      </c>
      <c r="F57" s="231">
        <v>0.2</v>
      </c>
      <c r="G57" s="396"/>
    </row>
    <row r="58" spans="2:7" x14ac:dyDescent="0.25">
      <c r="B58" s="367"/>
      <c r="C58" s="371"/>
      <c r="D58" s="198" t="s">
        <v>176</v>
      </c>
      <c r="E58" s="224">
        <v>1.4999999999999999E-2</v>
      </c>
      <c r="F58" s="224">
        <v>0.03</v>
      </c>
      <c r="G58" s="398"/>
    </row>
    <row r="59" spans="2:7" x14ac:dyDescent="0.25">
      <c r="B59" s="367"/>
      <c r="C59" s="370" t="s">
        <v>177</v>
      </c>
      <c r="D59" s="198" t="s">
        <v>65</v>
      </c>
      <c r="E59" s="224">
        <v>0.1</v>
      </c>
      <c r="F59" s="224">
        <v>0.2</v>
      </c>
      <c r="G59" s="232" t="s">
        <v>206</v>
      </c>
    </row>
    <row r="60" spans="2:7" x14ac:dyDescent="0.25">
      <c r="B60" s="367"/>
      <c r="C60" s="371"/>
      <c r="D60" s="203" t="s">
        <v>86</v>
      </c>
      <c r="E60" s="364"/>
      <c r="F60" s="365"/>
      <c r="G60" s="263"/>
    </row>
    <row r="61" spans="2:7" ht="33.75" x14ac:dyDescent="0.25">
      <c r="B61" s="367"/>
      <c r="C61" s="371"/>
      <c r="D61" s="201" t="s">
        <v>87</v>
      </c>
      <c r="E61" s="224">
        <v>7.0000000000000007E-2</v>
      </c>
      <c r="F61" s="224">
        <v>0.14000000000000001</v>
      </c>
      <c r="G61" s="232" t="s">
        <v>222</v>
      </c>
    </row>
    <row r="62" spans="2:7" x14ac:dyDescent="0.25">
      <c r="B62" s="367"/>
      <c r="C62" s="372"/>
      <c r="D62" s="201" t="s">
        <v>88</v>
      </c>
      <c r="E62" s="224">
        <v>7.4999999999999997E-2</v>
      </c>
      <c r="F62" s="224">
        <v>0.15</v>
      </c>
      <c r="G62" s="232" t="s">
        <v>206</v>
      </c>
    </row>
    <row r="63" spans="2:7" x14ac:dyDescent="0.25">
      <c r="B63" s="367"/>
      <c r="C63" s="212" t="s">
        <v>89</v>
      </c>
      <c r="D63" s="198" t="s">
        <v>123</v>
      </c>
      <c r="E63" s="224">
        <v>0.01</v>
      </c>
      <c r="F63" s="224">
        <v>0.02</v>
      </c>
      <c r="G63" s="232" t="s">
        <v>206</v>
      </c>
    </row>
    <row r="64" spans="2:7" x14ac:dyDescent="0.25">
      <c r="B64" s="384"/>
      <c r="C64" s="212" t="s">
        <v>178</v>
      </c>
      <c r="D64" s="198" t="s">
        <v>179</v>
      </c>
      <c r="E64" s="224">
        <v>0.15</v>
      </c>
      <c r="F64" s="224">
        <v>0.3</v>
      </c>
      <c r="G64" s="194" t="s">
        <v>124</v>
      </c>
    </row>
    <row r="65" spans="2:7" x14ac:dyDescent="0.25">
      <c r="B65" s="246" t="s">
        <v>126</v>
      </c>
      <c r="C65" s="270"/>
      <c r="D65" s="247"/>
      <c r="E65" s="222" t="s">
        <v>190</v>
      </c>
      <c r="F65" s="222" t="s">
        <v>226</v>
      </c>
      <c r="G65" s="248"/>
    </row>
    <row r="66" spans="2:7" ht="25.5" x14ac:dyDescent="0.25">
      <c r="B66" s="215">
        <v>155</v>
      </c>
      <c r="C66" s="271"/>
      <c r="D66" s="198" t="s">
        <v>225</v>
      </c>
      <c r="E66" s="403"/>
      <c r="F66" s="403"/>
      <c r="G66" s="194" t="s">
        <v>124</v>
      </c>
    </row>
    <row r="67" spans="2:7" x14ac:dyDescent="0.25">
      <c r="B67" s="210" t="s">
        <v>127</v>
      </c>
      <c r="C67" s="268"/>
      <c r="D67" s="199"/>
      <c r="E67" s="222" t="s">
        <v>190</v>
      </c>
      <c r="F67" s="222" t="s">
        <v>226</v>
      </c>
      <c r="G67" s="248"/>
    </row>
    <row r="68" spans="2:7" x14ac:dyDescent="0.25">
      <c r="B68" s="362">
        <v>156</v>
      </c>
      <c r="C68" s="272"/>
      <c r="D68" s="198" t="s">
        <v>128</v>
      </c>
      <c r="E68" s="224">
        <v>0.15</v>
      </c>
      <c r="F68" s="224">
        <v>0.3</v>
      </c>
      <c r="G68" s="390" t="s">
        <v>125</v>
      </c>
    </row>
    <row r="69" spans="2:7" ht="25.5" x14ac:dyDescent="0.25">
      <c r="B69" s="363"/>
      <c r="C69" s="272"/>
      <c r="D69" s="198" t="s">
        <v>129</v>
      </c>
      <c r="E69" s="224">
        <v>0.2</v>
      </c>
      <c r="F69" s="224">
        <v>0.4</v>
      </c>
      <c r="G69" s="392"/>
    </row>
    <row r="70" spans="2:7" x14ac:dyDescent="0.25">
      <c r="B70" s="210" t="s">
        <v>131</v>
      </c>
      <c r="C70" s="268"/>
      <c r="D70" s="199"/>
      <c r="E70" s="222" t="s">
        <v>190</v>
      </c>
      <c r="F70" s="222" t="s">
        <v>226</v>
      </c>
      <c r="G70" s="248"/>
    </row>
    <row r="71" spans="2:7" ht="17.25" customHeight="1" x14ac:dyDescent="0.25">
      <c r="B71" s="362"/>
      <c r="C71" s="271" t="s">
        <v>90</v>
      </c>
      <c r="D71" s="198" t="s">
        <v>64</v>
      </c>
      <c r="E71" s="224">
        <v>0.12</v>
      </c>
      <c r="F71" s="224">
        <v>0.24</v>
      </c>
      <c r="G71" s="390" t="s">
        <v>125</v>
      </c>
    </row>
    <row r="72" spans="2:7" x14ac:dyDescent="0.25">
      <c r="B72" s="363"/>
      <c r="C72" s="273" t="s">
        <v>66</v>
      </c>
      <c r="D72" s="200" t="s">
        <v>130</v>
      </c>
      <c r="E72" s="230">
        <v>0.04</v>
      </c>
      <c r="F72" s="231">
        <v>0.08</v>
      </c>
      <c r="G72" s="392"/>
    </row>
    <row r="73" spans="2:7" x14ac:dyDescent="0.25">
      <c r="B73" s="210" t="s">
        <v>91</v>
      </c>
      <c r="C73" s="268"/>
      <c r="D73" s="199"/>
      <c r="E73" s="222" t="s">
        <v>190</v>
      </c>
      <c r="F73" s="222" t="s">
        <v>226</v>
      </c>
      <c r="G73" s="248"/>
    </row>
    <row r="74" spans="2:7" ht="25.5" x14ac:dyDescent="0.25">
      <c r="B74" s="213"/>
      <c r="C74" s="271" t="s">
        <v>92</v>
      </c>
      <c r="D74" s="198" t="s">
        <v>132</v>
      </c>
      <c r="E74" s="224">
        <v>0</v>
      </c>
      <c r="F74" s="224">
        <v>6.0000000000000001E-3</v>
      </c>
      <c r="G74" s="390" t="s">
        <v>124</v>
      </c>
    </row>
    <row r="75" spans="2:7" ht="25.5" x14ac:dyDescent="0.25">
      <c r="B75" s="213"/>
      <c r="C75" s="393" t="s">
        <v>93</v>
      </c>
      <c r="D75" s="200" t="s">
        <v>136</v>
      </c>
      <c r="E75" s="230">
        <v>0</v>
      </c>
      <c r="F75" s="231">
        <v>6.0000000000000001E-3</v>
      </c>
      <c r="G75" s="391"/>
    </row>
    <row r="76" spans="2:7" ht="25.5" x14ac:dyDescent="0.25">
      <c r="B76" s="213"/>
      <c r="C76" s="394"/>
      <c r="D76" s="200" t="s">
        <v>133</v>
      </c>
      <c r="E76" s="230">
        <v>0</v>
      </c>
      <c r="F76" s="231">
        <v>6.0000000000000001E-3</v>
      </c>
      <c r="G76" s="391"/>
    </row>
    <row r="77" spans="2:7" ht="48" customHeight="1" x14ac:dyDescent="0.25">
      <c r="B77" s="213"/>
      <c r="C77" s="393" t="s">
        <v>94</v>
      </c>
      <c r="D77" s="200" t="s">
        <v>134</v>
      </c>
      <c r="E77" s="230">
        <v>0</v>
      </c>
      <c r="F77" s="231">
        <v>6.0000000000000001E-3</v>
      </c>
      <c r="G77" s="391"/>
    </row>
    <row r="78" spans="2:7" ht="37.5" customHeight="1" x14ac:dyDescent="0.25">
      <c r="B78" s="213"/>
      <c r="C78" s="394"/>
      <c r="D78" s="200" t="s">
        <v>135</v>
      </c>
      <c r="E78" s="230">
        <v>0</v>
      </c>
      <c r="F78" s="231">
        <v>6.0000000000000001E-3</v>
      </c>
      <c r="G78" s="392"/>
    </row>
    <row r="79" spans="2:7" x14ac:dyDescent="0.25">
      <c r="B79" s="210" t="s">
        <v>95</v>
      </c>
      <c r="C79" s="268"/>
      <c r="D79" s="199"/>
      <c r="E79" s="222" t="s">
        <v>190</v>
      </c>
      <c r="F79" s="222" t="s">
        <v>226</v>
      </c>
      <c r="G79" s="248"/>
    </row>
    <row r="80" spans="2:7" x14ac:dyDescent="0.25">
      <c r="B80" s="357">
        <v>233</v>
      </c>
      <c r="C80" s="402"/>
      <c r="D80" s="198" t="s">
        <v>227</v>
      </c>
      <c r="E80" s="224">
        <v>0.1</v>
      </c>
      <c r="F80" s="224">
        <v>0.2</v>
      </c>
      <c r="G80" s="390" t="s">
        <v>206</v>
      </c>
    </row>
    <row r="81" spans="2:7" x14ac:dyDescent="0.25">
      <c r="B81" s="358"/>
      <c r="C81" s="402"/>
      <c r="D81" s="198" t="s">
        <v>137</v>
      </c>
      <c r="E81" s="224">
        <v>0.08</v>
      </c>
      <c r="F81" s="224">
        <v>0.16</v>
      </c>
      <c r="G81" s="391"/>
    </row>
    <row r="82" spans="2:7" x14ac:dyDescent="0.25">
      <c r="B82" s="358"/>
      <c r="C82" s="402"/>
      <c r="D82" s="198" t="s">
        <v>138</v>
      </c>
      <c r="E82" s="224">
        <v>0.12</v>
      </c>
      <c r="F82" s="224">
        <v>0.24</v>
      </c>
      <c r="G82" s="392"/>
    </row>
    <row r="83" spans="2:7" x14ac:dyDescent="0.25">
      <c r="B83" s="359"/>
      <c r="C83" s="274" t="s">
        <v>228</v>
      </c>
      <c r="D83" s="198" t="s">
        <v>229</v>
      </c>
      <c r="E83" s="257">
        <v>2.0000000000000001E-4</v>
      </c>
      <c r="F83" s="257">
        <v>4.0000000000000002E-4</v>
      </c>
      <c r="G83" s="253" t="s">
        <v>124</v>
      </c>
    </row>
    <row r="84" spans="2:7" x14ac:dyDescent="0.25">
      <c r="B84" s="210" t="s">
        <v>96</v>
      </c>
      <c r="C84" s="268"/>
      <c r="D84" s="199"/>
      <c r="E84" s="222" t="s">
        <v>190</v>
      </c>
      <c r="F84" s="222" t="s">
        <v>226</v>
      </c>
      <c r="G84" s="248"/>
    </row>
    <row r="85" spans="2:7" x14ac:dyDescent="0.25">
      <c r="B85" s="401">
        <v>236</v>
      </c>
      <c r="C85" s="395"/>
      <c r="D85" s="198" t="s">
        <v>139</v>
      </c>
      <c r="E85" s="364">
        <v>0</v>
      </c>
      <c r="F85" s="365"/>
      <c r="G85" s="390" t="s">
        <v>124</v>
      </c>
    </row>
    <row r="86" spans="2:7" x14ac:dyDescent="0.25">
      <c r="B86" s="401"/>
      <c r="C86" s="395"/>
      <c r="D86" s="198" t="s">
        <v>140</v>
      </c>
      <c r="E86" s="364">
        <v>0.1</v>
      </c>
      <c r="F86" s="365"/>
      <c r="G86" s="391"/>
    </row>
    <row r="87" spans="2:7" ht="39.75" customHeight="1" x14ac:dyDescent="0.25">
      <c r="B87" s="401"/>
      <c r="C87" s="395"/>
      <c r="D87" s="198" t="s">
        <v>146</v>
      </c>
      <c r="E87" s="364">
        <v>0.125</v>
      </c>
      <c r="F87" s="365"/>
      <c r="G87" s="392"/>
    </row>
    <row r="88" spans="2:7" x14ac:dyDescent="0.25">
      <c r="B88" s="210" t="s">
        <v>230</v>
      </c>
      <c r="C88" s="268"/>
      <c r="D88" s="199"/>
      <c r="E88" s="222" t="s">
        <v>190</v>
      </c>
      <c r="F88" s="222" t="s">
        <v>226</v>
      </c>
      <c r="G88" s="248"/>
    </row>
    <row r="89" spans="2:7" ht="25.5" x14ac:dyDescent="0.25">
      <c r="B89" s="362">
        <v>236</v>
      </c>
      <c r="C89" s="360" t="s">
        <v>144</v>
      </c>
      <c r="D89" s="198" t="s">
        <v>143</v>
      </c>
      <c r="E89" s="224">
        <v>0.1</v>
      </c>
      <c r="F89" s="224">
        <v>0.2</v>
      </c>
      <c r="G89" s="195" t="s">
        <v>124</v>
      </c>
    </row>
    <row r="90" spans="2:7" x14ac:dyDescent="0.25">
      <c r="B90" s="363"/>
      <c r="C90" s="361"/>
      <c r="D90" s="198" t="s">
        <v>231</v>
      </c>
      <c r="E90" s="257">
        <v>0.05</v>
      </c>
      <c r="F90" s="257">
        <v>0.1</v>
      </c>
      <c r="G90" s="253" t="s">
        <v>124</v>
      </c>
    </row>
    <row r="91" spans="2:7" x14ac:dyDescent="0.25">
      <c r="B91" s="210" t="s">
        <v>232</v>
      </c>
      <c r="C91" s="268"/>
      <c r="D91" s="199"/>
      <c r="E91" s="222" t="s">
        <v>190</v>
      </c>
      <c r="F91" s="222" t="s">
        <v>226</v>
      </c>
      <c r="G91" s="248"/>
    </row>
    <row r="92" spans="2:7" x14ac:dyDescent="0.25">
      <c r="B92" s="362">
        <v>236</v>
      </c>
      <c r="C92" s="271" t="s">
        <v>145</v>
      </c>
      <c r="D92" s="226" t="s">
        <v>246</v>
      </c>
      <c r="E92" s="364">
        <v>0.05</v>
      </c>
      <c r="F92" s="365"/>
      <c r="G92" s="195" t="s">
        <v>124</v>
      </c>
    </row>
    <row r="93" spans="2:7" x14ac:dyDescent="0.25">
      <c r="B93" s="385"/>
      <c r="C93" s="360" t="s">
        <v>152</v>
      </c>
      <c r="D93" s="227" t="s">
        <v>153</v>
      </c>
      <c r="E93" s="364"/>
      <c r="F93" s="365"/>
      <c r="G93" s="390" t="s">
        <v>124</v>
      </c>
    </row>
    <row r="94" spans="2:7" x14ac:dyDescent="0.25">
      <c r="B94" s="385"/>
      <c r="C94" s="386"/>
      <c r="D94" s="228" t="s">
        <v>154</v>
      </c>
      <c r="E94" s="364">
        <v>0</v>
      </c>
      <c r="F94" s="365"/>
      <c r="G94" s="391"/>
    </row>
    <row r="95" spans="2:7" x14ac:dyDescent="0.25">
      <c r="B95" s="385"/>
      <c r="C95" s="386"/>
      <c r="D95" s="228" t="s">
        <v>155</v>
      </c>
      <c r="E95" s="364" t="s">
        <v>157</v>
      </c>
      <c r="F95" s="365"/>
      <c r="G95" s="391"/>
    </row>
    <row r="96" spans="2:7" x14ac:dyDescent="0.25">
      <c r="B96" s="363"/>
      <c r="C96" s="361"/>
      <c r="D96" s="228" t="s">
        <v>156</v>
      </c>
      <c r="E96" s="364" t="s">
        <v>158</v>
      </c>
      <c r="F96" s="365"/>
      <c r="G96" s="392"/>
    </row>
    <row r="97" spans="2:7" x14ac:dyDescent="0.25">
      <c r="B97" s="214" t="s">
        <v>148</v>
      </c>
      <c r="C97" s="268"/>
      <c r="D97" s="199"/>
      <c r="E97" s="222" t="s">
        <v>190</v>
      </c>
      <c r="F97" s="222" t="s">
        <v>226</v>
      </c>
      <c r="G97" s="248"/>
    </row>
    <row r="98" spans="2:7" ht="50.25" customHeight="1" x14ac:dyDescent="0.25">
      <c r="B98" s="362">
        <v>236</v>
      </c>
      <c r="C98" s="271" t="s">
        <v>98</v>
      </c>
      <c r="D98" s="198" t="s">
        <v>234</v>
      </c>
      <c r="E98" s="242">
        <v>0.01</v>
      </c>
      <c r="F98" s="242">
        <v>0.02</v>
      </c>
      <c r="G98" s="232" t="s">
        <v>147</v>
      </c>
    </row>
    <row r="99" spans="2:7" ht="15.75" customHeight="1" x14ac:dyDescent="0.25">
      <c r="B99" s="385"/>
      <c r="C99" s="255" t="s">
        <v>149</v>
      </c>
      <c r="D99" s="198" t="s">
        <v>233</v>
      </c>
      <c r="E99" s="224">
        <v>0.01</v>
      </c>
      <c r="F99" s="224">
        <v>0.02</v>
      </c>
      <c r="G99" s="194" t="s">
        <v>124</v>
      </c>
    </row>
    <row r="100" spans="2:7" ht="25.5" x14ac:dyDescent="0.25">
      <c r="B100" s="385"/>
      <c r="C100" s="255" t="s">
        <v>150</v>
      </c>
      <c r="D100" s="198" t="s">
        <v>151</v>
      </c>
      <c r="E100" s="224">
        <v>0.01</v>
      </c>
      <c r="F100" s="224">
        <v>0.02</v>
      </c>
      <c r="G100" s="194" t="s">
        <v>124</v>
      </c>
    </row>
    <row r="101" spans="2:7" x14ac:dyDescent="0.25">
      <c r="B101" s="210" t="s">
        <v>235</v>
      </c>
      <c r="C101" s="268"/>
      <c r="D101" s="199"/>
      <c r="E101" s="222" t="s">
        <v>190</v>
      </c>
      <c r="F101" s="222" t="s">
        <v>226</v>
      </c>
      <c r="G101" s="251"/>
    </row>
    <row r="102" spans="2:7" ht="18" customHeight="1" x14ac:dyDescent="0.25">
      <c r="B102" s="362">
        <v>236</v>
      </c>
      <c r="C102" s="360" t="s">
        <v>160</v>
      </c>
      <c r="D102" s="204" t="s">
        <v>159</v>
      </c>
      <c r="E102" s="364"/>
      <c r="F102" s="365"/>
      <c r="G102" s="390" t="s">
        <v>124</v>
      </c>
    </row>
    <row r="103" spans="2:7" x14ac:dyDescent="0.25">
      <c r="B103" s="385"/>
      <c r="C103" s="386"/>
      <c r="D103" s="198" t="s">
        <v>161</v>
      </c>
      <c r="E103" s="224">
        <v>7.0000000000000001E-3</v>
      </c>
      <c r="F103" s="224">
        <v>1.4E-2</v>
      </c>
      <c r="G103" s="391"/>
    </row>
    <row r="104" spans="2:7" x14ac:dyDescent="0.25">
      <c r="B104" s="363"/>
      <c r="C104" s="361"/>
      <c r="D104" s="198" t="s">
        <v>162</v>
      </c>
      <c r="E104" s="224">
        <v>1E-3</v>
      </c>
      <c r="F104" s="224">
        <v>2E-3</v>
      </c>
      <c r="G104" s="392"/>
    </row>
    <row r="105" spans="2:7" x14ac:dyDescent="0.25">
      <c r="B105" s="210" t="s">
        <v>236</v>
      </c>
      <c r="C105" s="268"/>
      <c r="D105" s="199"/>
      <c r="E105" s="222" t="s">
        <v>190</v>
      </c>
      <c r="F105" s="222" t="s">
        <v>226</v>
      </c>
      <c r="G105" s="251"/>
    </row>
    <row r="106" spans="2:7" x14ac:dyDescent="0.25">
      <c r="B106" s="362">
        <v>236</v>
      </c>
      <c r="C106" s="360" t="s">
        <v>163</v>
      </c>
      <c r="D106" s="198" t="s">
        <v>164</v>
      </c>
      <c r="E106" s="224">
        <v>0.01</v>
      </c>
      <c r="F106" s="224">
        <v>0.02</v>
      </c>
      <c r="G106" s="390" t="s">
        <v>124</v>
      </c>
    </row>
    <row r="107" spans="2:7" x14ac:dyDescent="0.25">
      <c r="B107" s="385"/>
      <c r="C107" s="386"/>
      <c r="D107" s="198" t="s">
        <v>165</v>
      </c>
      <c r="E107" s="224">
        <v>5.0000000000000001E-3</v>
      </c>
      <c r="F107" s="224">
        <v>0.01</v>
      </c>
      <c r="G107" s="391"/>
    </row>
    <row r="108" spans="2:7" x14ac:dyDescent="0.25">
      <c r="B108" s="210" t="s">
        <v>167</v>
      </c>
      <c r="C108" s="268"/>
      <c r="D108" s="199"/>
      <c r="E108" s="222" t="s">
        <v>190</v>
      </c>
      <c r="F108" s="222" t="s">
        <v>226</v>
      </c>
      <c r="G108" s="251"/>
    </row>
    <row r="109" spans="2:7" ht="41.25" customHeight="1" x14ac:dyDescent="0.25">
      <c r="B109" s="225">
        <v>236</v>
      </c>
      <c r="C109" s="260" t="s">
        <v>166</v>
      </c>
      <c r="D109" s="198" t="s">
        <v>168</v>
      </c>
      <c r="E109" s="257">
        <v>0</v>
      </c>
      <c r="F109" s="257">
        <v>0.05</v>
      </c>
      <c r="G109" s="229" t="s">
        <v>124</v>
      </c>
    </row>
    <row r="110" spans="2:7" x14ac:dyDescent="0.25">
      <c r="B110" s="210" t="s">
        <v>237</v>
      </c>
      <c r="C110" s="268"/>
      <c r="D110" s="199"/>
      <c r="E110" s="222" t="s">
        <v>190</v>
      </c>
      <c r="F110" s="222" t="s">
        <v>226</v>
      </c>
      <c r="G110" s="251"/>
    </row>
    <row r="111" spans="2:7" x14ac:dyDescent="0.25">
      <c r="B111" s="215">
        <v>236</v>
      </c>
      <c r="C111" s="274" t="s">
        <v>99</v>
      </c>
      <c r="D111" s="198" t="s">
        <v>238</v>
      </c>
      <c r="E111" s="364">
        <v>0.1</v>
      </c>
      <c r="F111" s="365"/>
      <c r="G111" s="194" t="s">
        <v>206</v>
      </c>
    </row>
    <row r="112" spans="2:7" x14ac:dyDescent="0.25">
      <c r="B112" s="210" t="s">
        <v>239</v>
      </c>
      <c r="C112" s="268"/>
      <c r="D112" s="199"/>
      <c r="E112" s="222" t="s">
        <v>190</v>
      </c>
      <c r="F112" s="222" t="s">
        <v>226</v>
      </c>
      <c r="G112" s="251"/>
    </row>
    <row r="113" spans="2:7" ht="25.5" x14ac:dyDescent="0.25">
      <c r="B113" s="261">
        <v>236</v>
      </c>
      <c r="C113" s="274" t="s">
        <v>240</v>
      </c>
      <c r="D113" s="198" t="s">
        <v>241</v>
      </c>
      <c r="E113" s="257">
        <v>0.05</v>
      </c>
      <c r="F113" s="257">
        <v>0.1</v>
      </c>
      <c r="G113" s="194" t="s">
        <v>124</v>
      </c>
    </row>
    <row r="114" spans="2:7" x14ac:dyDescent="0.25">
      <c r="B114" s="210" t="s">
        <v>242</v>
      </c>
      <c r="C114" s="268"/>
      <c r="D114" s="199"/>
      <c r="E114" s="222" t="s">
        <v>190</v>
      </c>
      <c r="F114" s="222" t="s">
        <v>226</v>
      </c>
      <c r="G114" s="251"/>
    </row>
    <row r="115" spans="2:7" x14ac:dyDescent="0.25">
      <c r="B115" s="261">
        <v>236</v>
      </c>
      <c r="C115" s="274" t="s">
        <v>243</v>
      </c>
      <c r="D115" s="198" t="s">
        <v>244</v>
      </c>
      <c r="E115" s="257">
        <v>0.01</v>
      </c>
      <c r="F115" s="257">
        <v>0.02</v>
      </c>
      <c r="G115" s="194" t="s">
        <v>124</v>
      </c>
    </row>
    <row r="116" spans="2:7" s="174" customFormat="1" x14ac:dyDescent="0.25">
      <c r="B116" s="216"/>
      <c r="C116" s="275"/>
      <c r="D116" s="205"/>
      <c r="E116" s="223"/>
      <c r="F116" s="223"/>
      <c r="G116" s="197"/>
    </row>
    <row r="117" spans="2:7" x14ac:dyDescent="0.25">
      <c r="B117" s="217" t="s">
        <v>18</v>
      </c>
      <c r="C117" s="218"/>
      <c r="D117" s="206"/>
      <c r="E117" s="243"/>
      <c r="F117" s="243"/>
    </row>
    <row r="118" spans="2:7" ht="15" customHeight="1" x14ac:dyDescent="0.25">
      <c r="B118" s="408" t="s">
        <v>19</v>
      </c>
      <c r="C118" s="408"/>
      <c r="D118" s="408"/>
      <c r="E118" s="244"/>
      <c r="F118" s="244"/>
    </row>
    <row r="119" spans="2:7" x14ac:dyDescent="0.25">
      <c r="B119" s="219" t="s">
        <v>34</v>
      </c>
      <c r="C119" s="218"/>
      <c r="D119" s="206"/>
      <c r="E119" s="243"/>
      <c r="F119" s="243"/>
    </row>
    <row r="120" spans="2:7" x14ac:dyDescent="0.25">
      <c r="B120" s="219" t="s">
        <v>20</v>
      </c>
      <c r="C120" s="218"/>
      <c r="D120" s="206"/>
      <c r="E120" s="243"/>
      <c r="F120" s="243"/>
    </row>
    <row r="121" spans="2:7" x14ac:dyDescent="0.25">
      <c r="B121" s="404" t="s">
        <v>8</v>
      </c>
      <c r="C121" s="404"/>
      <c r="D121" s="206"/>
      <c r="E121" s="243"/>
      <c r="F121" s="243"/>
    </row>
    <row r="122" spans="2:7" x14ac:dyDescent="0.25">
      <c r="B122" s="382" t="s">
        <v>193</v>
      </c>
      <c r="C122" s="382"/>
      <c r="D122" s="382"/>
      <c r="E122" s="382"/>
      <c r="F122" s="382"/>
      <c r="G122" s="382"/>
    </row>
    <row r="123" spans="2:7" x14ac:dyDescent="0.25">
      <c r="B123" s="219" t="s">
        <v>142</v>
      </c>
      <c r="C123" s="218"/>
      <c r="D123" s="206"/>
      <c r="E123" s="243"/>
      <c r="F123" s="243"/>
    </row>
    <row r="124" spans="2:7" x14ac:dyDescent="0.25">
      <c r="B124" s="219"/>
      <c r="C124" s="218"/>
      <c r="D124" s="206"/>
      <c r="E124" s="243"/>
      <c r="F124" s="243"/>
    </row>
    <row r="125" spans="2:7" x14ac:dyDescent="0.25">
      <c r="B125" s="219"/>
      <c r="C125" s="218"/>
      <c r="D125" s="206"/>
      <c r="E125" s="243"/>
      <c r="F125" s="243"/>
    </row>
    <row r="126" spans="2:7" x14ac:dyDescent="0.25">
      <c r="B126" s="219"/>
      <c r="C126" s="218"/>
      <c r="D126" s="207"/>
      <c r="E126" s="243"/>
      <c r="F126" s="243"/>
    </row>
    <row r="127" spans="2:7" x14ac:dyDescent="0.25">
      <c r="B127" s="219"/>
      <c r="C127" s="218"/>
      <c r="D127" s="206"/>
      <c r="E127" s="243"/>
      <c r="F127" s="243"/>
    </row>
    <row r="128" spans="2:7" x14ac:dyDescent="0.25">
      <c r="B128" s="220"/>
      <c r="C128" s="218"/>
      <c r="D128" s="208"/>
      <c r="E128" s="243"/>
      <c r="F128" s="243"/>
    </row>
  </sheetData>
  <sheetProtection algorithmName="SHA-512" hashValue="JdTW1tJOnkCZZrAQQZIGHj6jymhO7I3o/8eIlHALy4NMN7O65dJMJKpWQKclH4OQhnMU66uOBtKy+3jvNx+oCw==" saltValue="g1tDsia8wUoY6CQOhnbnJg==" spinCount="100000" sheet="1" selectLockedCells="1"/>
  <mergeCells count="87">
    <mergeCell ref="E111:F111"/>
    <mergeCell ref="E96:F96"/>
    <mergeCell ref="B121:C121"/>
    <mergeCell ref="B11:D11"/>
    <mergeCell ref="E13:F13"/>
    <mergeCell ref="E12:F12"/>
    <mergeCell ref="B47:D47"/>
    <mergeCell ref="E60:F60"/>
    <mergeCell ref="B48:B64"/>
    <mergeCell ref="B24:B29"/>
    <mergeCell ref="B19:B21"/>
    <mergeCell ref="E34:F34"/>
    <mergeCell ref="B118:D118"/>
    <mergeCell ref="E31:F31"/>
    <mergeCell ref="E85:F85"/>
    <mergeCell ref="C38:C39"/>
    <mergeCell ref="B85:B87"/>
    <mergeCell ref="C48:C53"/>
    <mergeCell ref="C54:C58"/>
    <mergeCell ref="G85:G87"/>
    <mergeCell ref="C80:C82"/>
    <mergeCell ref="C59:C62"/>
    <mergeCell ref="E87:F87"/>
    <mergeCell ref="B68:B69"/>
    <mergeCell ref="G68:G69"/>
    <mergeCell ref="G54:G58"/>
    <mergeCell ref="E66:F66"/>
    <mergeCell ref="B5:D5"/>
    <mergeCell ref="B6:B9"/>
    <mergeCell ref="E6:F6"/>
    <mergeCell ref="E9:F9"/>
    <mergeCell ref="E7:F7"/>
    <mergeCell ref="E8:F8"/>
    <mergeCell ref="C6:C9"/>
    <mergeCell ref="G15:G17"/>
    <mergeCell ref="G12:G13"/>
    <mergeCell ref="G19:G21"/>
    <mergeCell ref="G24:G29"/>
    <mergeCell ref="E32:F32"/>
    <mergeCell ref="C93:C96"/>
    <mergeCell ref="E41:F41"/>
    <mergeCell ref="D29:F29"/>
    <mergeCell ref="G106:G107"/>
    <mergeCell ref="E102:F102"/>
    <mergeCell ref="G102:G104"/>
    <mergeCell ref="G93:G96"/>
    <mergeCell ref="E94:F94"/>
    <mergeCell ref="E95:F95"/>
    <mergeCell ref="G71:G72"/>
    <mergeCell ref="C75:C76"/>
    <mergeCell ref="C77:C78"/>
    <mergeCell ref="G74:G78"/>
    <mergeCell ref="E86:F86"/>
    <mergeCell ref="C85:C87"/>
    <mergeCell ref="G80:G82"/>
    <mergeCell ref="B122:G122"/>
    <mergeCell ref="B71:B72"/>
    <mergeCell ref="E36:F36"/>
    <mergeCell ref="E37:F37"/>
    <mergeCell ref="E35:F35"/>
    <mergeCell ref="B31:B37"/>
    <mergeCell ref="B38:B46"/>
    <mergeCell ref="C43:C45"/>
    <mergeCell ref="B102:B104"/>
    <mergeCell ref="B106:B107"/>
    <mergeCell ref="C106:C107"/>
    <mergeCell ref="C102:C104"/>
    <mergeCell ref="E92:F92"/>
    <mergeCell ref="B98:B100"/>
    <mergeCell ref="E93:F93"/>
    <mergeCell ref="B92:B96"/>
    <mergeCell ref="B1:F1"/>
    <mergeCell ref="B2:F2"/>
    <mergeCell ref="B80:B83"/>
    <mergeCell ref="C89:C90"/>
    <mergeCell ref="B89:B90"/>
    <mergeCell ref="E10:F10"/>
    <mergeCell ref="B15:B17"/>
    <mergeCell ref="C15:C17"/>
    <mergeCell ref="E33:F33"/>
    <mergeCell ref="C40:C42"/>
    <mergeCell ref="C24:C29"/>
    <mergeCell ref="E27:F27"/>
    <mergeCell ref="E28:F28"/>
    <mergeCell ref="C19:C21"/>
    <mergeCell ref="E4:F4"/>
    <mergeCell ref="B3:G3"/>
  </mergeCells>
  <hyperlinks>
    <hyperlink ref="B121" r:id="rId1" xr:uid="{00000000-0004-0000-0200-000000000000}"/>
    <hyperlink ref="B122" r:id="rId2" xr:uid="{00000000-0004-0000-0200-000001000000}"/>
  </hyperlinks>
  <printOptions horizontalCentered="1"/>
  <pageMargins left="0.36" right="0.18" top="0.5" bottom="0.25" header="0.2" footer="0.16"/>
  <pageSetup scale="64" orientation="portrait" r:id="rId3"/>
  <headerFooter>
    <oddFooter xml:space="preserve">&amp;CWithholding Tax Card 2020-21
www.finantax.net
www.youtube.com/accountingpro
</oddFooter>
  </headerFooter>
  <rowBreaks count="2" manualBreakCount="2">
    <brk id="46" min="1" max="6" man="1"/>
    <brk id="87" min="1" max="6"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SALARY TAX-2020-21</vt:lpstr>
      <vt:lpstr>INDIVIDUAL &amp; AOP I.TAX-2020-21</vt:lpstr>
      <vt:lpstr>RENT TAX CALCULATOR-2020-21</vt:lpstr>
      <vt:lpstr>WH Tax Card-2020-21</vt:lpstr>
      <vt:lpstr>Sheet2</vt:lpstr>
      <vt:lpstr>Sheet3</vt:lpstr>
      <vt:lpstr>'INDIVIDUAL &amp; AOP I.TAX-2020-21'!Print_Area</vt:lpstr>
      <vt:lpstr>'RENT TAX CALCULATOR-2020-21'!Print_Area</vt:lpstr>
      <vt:lpstr>'SALARY TAX-2020-21'!Print_Area</vt:lpstr>
      <vt:lpstr>'WH Tax Card-2020-21'!Print_Area</vt:lpstr>
      <vt:lpstr>'WH Tax Card-2020-21'!Print_Titles</vt:lpstr>
    </vt:vector>
  </TitlesOfParts>
  <Company>FinanTax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Irfan_Yousaf</dc:creator>
  <cp:lastModifiedBy>Irfan Yousaf</cp:lastModifiedBy>
  <cp:lastPrinted>2020-07-06T12:08:24Z</cp:lastPrinted>
  <dcterms:created xsi:type="dcterms:W3CDTF">2012-06-07T14:06:03Z</dcterms:created>
  <dcterms:modified xsi:type="dcterms:W3CDTF">2022-07-01T09:13:49Z</dcterms:modified>
</cp:coreProperties>
</file>